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Géraldine Santin\OneDrive\Documents\ESPRIT JAZZ 2017\"/>
    </mc:Choice>
  </mc:AlternateContent>
  <bookViews>
    <workbookView xWindow="0" yWindow="0" windowWidth="4414" windowHeight="4997"/>
  </bookViews>
  <sheets>
    <sheet name="Contacts sans EJ histoire" sheetId="1" r:id="rId1"/>
    <sheet name="EJ histoire" sheetId="2" r:id="rId2"/>
  </sheets>
  <definedNames>
    <definedName name="_xlnm._FilterDatabase" localSheetId="0" hidden="1">'Contacts sans EJ histoire'!$A$1:$Z$1046</definedName>
    <definedName name="_xlnm._FilterDatabase" localSheetId="1" hidden="1">'EJ histoire'!$A$2:$S$131</definedName>
  </definedNames>
  <calcPr calcId="171027" concurrentCalc="0"/>
</workbook>
</file>

<file path=xl/calcChain.xml><?xml version="1.0" encoding="utf-8"?>
<calcChain xmlns="http://schemas.openxmlformats.org/spreadsheetml/2006/main">
  <c r="I131" i="2" l="1"/>
  <c r="H131" i="2"/>
  <c r="A125" i="2"/>
  <c r="A111" i="2"/>
  <c r="A21" i="2"/>
  <c r="A816" i="1"/>
  <c r="A808" i="1"/>
  <c r="A807" i="1"/>
  <c r="A806" i="1"/>
  <c r="A805" i="1"/>
  <c r="A800" i="1"/>
  <c r="A783" i="1"/>
  <c r="A779" i="1"/>
  <c r="A778" i="1"/>
  <c r="A775" i="1"/>
  <c r="A762" i="1"/>
  <c r="A761" i="1"/>
  <c r="A752" i="1"/>
  <c r="A741" i="1"/>
  <c r="A737" i="1"/>
  <c r="A732" i="1"/>
  <c r="A717" i="1"/>
  <c r="B716" i="1"/>
  <c r="A716" i="1"/>
  <c r="B715" i="1"/>
  <c r="A715" i="1"/>
  <c r="D714" i="1"/>
  <c r="B714" i="1"/>
  <c r="A714" i="1"/>
  <c r="B712" i="1"/>
  <c r="A712" i="1"/>
  <c r="D711" i="1"/>
  <c r="B711" i="1"/>
  <c r="A711" i="1"/>
  <c r="D709" i="1"/>
  <c r="B709" i="1"/>
  <c r="A709" i="1"/>
  <c r="A708" i="1"/>
  <c r="A707" i="1"/>
  <c r="A706" i="1"/>
  <c r="A704" i="1"/>
  <c r="A703" i="1"/>
  <c r="A697" i="1"/>
  <c r="A693" i="1"/>
  <c r="A686" i="1"/>
  <c r="H685" i="1"/>
  <c r="A683" i="1"/>
  <c r="A679" i="1"/>
  <c r="A672" i="1"/>
  <c r="A670" i="1"/>
  <c r="A666" i="1"/>
  <c r="A664" i="1"/>
  <c r="A663" i="1"/>
  <c r="H657" i="1"/>
  <c r="H656" i="1"/>
  <c r="H653" i="1"/>
  <c r="H651" i="1"/>
  <c r="H650" i="1"/>
  <c r="H648" i="1"/>
  <c r="H646" i="1"/>
  <c r="H640" i="1"/>
  <c r="A639" i="1"/>
  <c r="A638" i="1"/>
  <c r="A630" i="1"/>
  <c r="A626" i="1"/>
  <c r="A625" i="1"/>
  <c r="A616" i="1"/>
  <c r="A592" i="1"/>
  <c r="A585" i="1"/>
  <c r="A584" i="1"/>
  <c r="A583" i="1"/>
  <c r="A581" i="1"/>
  <c r="A580" i="1"/>
  <c r="A575" i="1"/>
  <c r="A571" i="1"/>
  <c r="A569" i="1"/>
  <c r="A567" i="1"/>
  <c r="A566" i="1"/>
  <c r="A563" i="1"/>
  <c r="A557" i="1"/>
  <c r="A554" i="1"/>
  <c r="A535" i="1"/>
  <c r="A533" i="1"/>
  <c r="A528" i="1"/>
  <c r="A518" i="1"/>
  <c r="A510" i="1"/>
  <c r="A506" i="1"/>
  <c r="A500" i="1"/>
  <c r="A495" i="1"/>
  <c r="A493" i="1"/>
  <c r="A491" i="1"/>
  <c r="A486" i="1"/>
  <c r="A475" i="1"/>
  <c r="A470" i="1"/>
  <c r="A469" i="1"/>
  <c r="A455" i="1"/>
  <c r="A448" i="1"/>
  <c r="A446" i="1"/>
  <c r="A441" i="1"/>
  <c r="A437" i="1"/>
  <c r="A399" i="1"/>
  <c r="A382" i="1"/>
  <c r="A368" i="1"/>
  <c r="A365" i="1"/>
  <c r="A364" i="1"/>
  <c r="A361" i="1"/>
  <c r="A353" i="1"/>
  <c r="A350" i="1"/>
  <c r="A341" i="1"/>
  <c r="A337" i="1"/>
  <c r="A335" i="1"/>
  <c r="A325" i="1"/>
  <c r="A318" i="1"/>
  <c r="A314" i="1"/>
  <c r="A313" i="1"/>
  <c r="A312" i="1"/>
  <c r="A311" i="1"/>
  <c r="A310" i="1"/>
  <c r="A299" i="1"/>
  <c r="A298" i="1"/>
  <c r="A290" i="1"/>
  <c r="A289" i="1"/>
  <c r="A288" i="1"/>
  <c r="A260" i="1"/>
  <c r="A258" i="1"/>
  <c r="A236" i="1"/>
  <c r="A230" i="1"/>
  <c r="D229" i="1"/>
  <c r="A229" i="1"/>
  <c r="A221" i="1"/>
  <c r="A220" i="1"/>
  <c r="A218" i="1"/>
  <c r="A216" i="1"/>
  <c r="A213" i="1"/>
  <c r="A186" i="1"/>
  <c r="A182" i="1"/>
  <c r="A181" i="1"/>
  <c r="A172" i="1"/>
  <c r="A171" i="1"/>
  <c r="A162" i="1"/>
  <c r="A160" i="1"/>
  <c r="A157" i="1"/>
  <c r="A155" i="1"/>
  <c r="A152" i="1"/>
  <c r="A137" i="1"/>
  <c r="A135" i="1"/>
  <c r="A128" i="1"/>
  <c r="A122" i="1"/>
  <c r="A121" i="1"/>
  <c r="A115" i="1"/>
  <c r="A91" i="1"/>
  <c r="A89" i="1"/>
  <c r="A88" i="1"/>
  <c r="A87" i="1"/>
  <c r="A86" i="1"/>
  <c r="A85" i="1"/>
  <c r="A84" i="1"/>
  <c r="A83" i="1"/>
  <c r="A80" i="1"/>
  <c r="A79" i="1"/>
  <c r="A78" i="1"/>
  <c r="A77" i="1"/>
  <c r="A76" i="1"/>
  <c r="A75" i="1"/>
  <c r="A74" i="1"/>
  <c r="B63" i="1"/>
  <c r="A63" i="1"/>
  <c r="A60" i="1"/>
  <c r="A56" i="1"/>
  <c r="A53" i="1"/>
  <c r="A51" i="1"/>
  <c r="I46" i="1"/>
  <c r="I826" i="1"/>
  <c r="A39" i="1"/>
  <c r="A27" i="1"/>
  <c r="A24" i="1"/>
  <c r="A22" i="1"/>
  <c r="A19" i="1"/>
</calcChain>
</file>

<file path=xl/sharedStrings.xml><?xml version="1.0" encoding="utf-8"?>
<sst xmlns="http://schemas.openxmlformats.org/spreadsheetml/2006/main" count="4658" uniqueCount="2549">
  <si>
    <t>E-mail</t>
  </si>
  <si>
    <t>Contact</t>
  </si>
  <si>
    <t>Structure</t>
  </si>
  <si>
    <t>Ok</t>
  </si>
  <si>
    <t>Fait/pas Fait</t>
  </si>
  <si>
    <t>ANNEE</t>
  </si>
  <si>
    <t>Nombre</t>
  </si>
  <si>
    <t>RSVP</t>
  </si>
  <si>
    <t>Accompagnant</t>
  </si>
  <si>
    <t>Nom accompagnant</t>
  </si>
  <si>
    <t>commentaires DH</t>
  </si>
  <si>
    <t>FS</t>
  </si>
  <si>
    <t>FM</t>
  </si>
  <si>
    <t>FL</t>
  </si>
  <si>
    <t>HM</t>
  </si>
  <si>
    <t>HL</t>
  </si>
  <si>
    <t>HXL</t>
  </si>
  <si>
    <t>brigitta.zitzmann@ralphlauren.com</t>
  </si>
  <si>
    <t>Brigitta</t>
  </si>
  <si>
    <t xml:space="preserve"> Zitzmann</t>
  </si>
  <si>
    <t>RALPH LAUREN</t>
  </si>
  <si>
    <t>ok Véro</t>
  </si>
  <si>
    <t>Elise</t>
  </si>
  <si>
    <t>A Paris</t>
  </si>
  <si>
    <t>ok GG</t>
  </si>
  <si>
    <t>o.casays.acces@wanadoo.fr</t>
  </si>
  <si>
    <t>Olivier</t>
  </si>
  <si>
    <t>CASAYS</t>
  </si>
  <si>
    <t>Acces Concert</t>
  </si>
  <si>
    <t>ok Fred</t>
  </si>
  <si>
    <t>fboncompain@adami.fr</t>
  </si>
  <si>
    <t>François</t>
  </si>
  <si>
    <t>BONCOMPAIN</t>
  </si>
  <si>
    <t>ADAMI</t>
  </si>
  <si>
    <t xml:space="preserve">ok Mirie </t>
  </si>
  <si>
    <t>orenaud@adami.fr</t>
  </si>
  <si>
    <t>Odile</t>
  </si>
  <si>
    <t>RENAUD</t>
  </si>
  <si>
    <t>Leila.Aissiouene@lchclearnet.com</t>
  </si>
  <si>
    <t>Leila</t>
  </si>
  <si>
    <t>AISSIOUENE</t>
  </si>
  <si>
    <t>LCH Clearnet</t>
  </si>
  <si>
    <t>ok véro</t>
  </si>
  <si>
    <t>micheledegif@gmail.com</t>
  </si>
  <si>
    <t>Michèle</t>
  </si>
  <si>
    <t>SIMONNET</t>
  </si>
  <si>
    <t>ADAMI / Secrétaire générale</t>
  </si>
  <si>
    <t>arthur_alzieu@hotmail.com</t>
  </si>
  <si>
    <t>Arthur</t>
  </si>
  <si>
    <t>ALZIEU</t>
  </si>
  <si>
    <t>L'ESPRIT JAZZ histoire - production</t>
  </si>
  <si>
    <t>ok Dona</t>
  </si>
  <si>
    <t>bboutleux@adami.fr</t>
  </si>
  <si>
    <t>Bruno</t>
  </si>
  <si>
    <t>BOUTLEUX</t>
  </si>
  <si>
    <t>ADAMI DG gérant</t>
  </si>
  <si>
    <t>jjmilteau@adami.fr</t>
  </si>
  <si>
    <t>Jean-Jacques</t>
  </si>
  <si>
    <t>MILTEAU</t>
  </si>
  <si>
    <t>ADAMI Président</t>
  </si>
  <si>
    <t>h.amourette@gmail.com</t>
  </si>
  <si>
    <t>Hugues</t>
  </si>
  <si>
    <t>AMOURETTE</t>
  </si>
  <si>
    <t>L'ESPRIT JAZZ histoire - DACCODAKTION</t>
  </si>
  <si>
    <t>ok Dona Fred Vero</t>
  </si>
  <si>
    <t>missc.vasquez@yahoo.fr</t>
  </si>
  <si>
    <t>Claudia</t>
  </si>
  <si>
    <t>VASQUEZ</t>
  </si>
  <si>
    <t>Agence de presse Clair de Lune</t>
  </si>
  <si>
    <t>ok Sophie</t>
  </si>
  <si>
    <t>2016</t>
  </si>
  <si>
    <t>Carole</t>
  </si>
  <si>
    <t>VILLEVET</t>
  </si>
  <si>
    <t>marionpiras@gmail.com</t>
  </si>
  <si>
    <t xml:space="preserve">Marion </t>
  </si>
  <si>
    <t>PIRAS</t>
  </si>
  <si>
    <t>Agent 3 P</t>
  </si>
  <si>
    <t xml:space="preserve">Ok Fred </t>
  </si>
  <si>
    <t xml:space="preserve">2016 </t>
  </si>
  <si>
    <t>ndalmeida@gmail.com</t>
  </si>
  <si>
    <t>Narcisse</t>
  </si>
  <si>
    <t>Dalmeida</t>
  </si>
  <si>
    <t>Agent Gospel</t>
  </si>
  <si>
    <t>valerie.antomarchi@hoteldelavilleon.fr</t>
  </si>
  <si>
    <t>Valérie</t>
  </si>
  <si>
    <t>ANTOMARCHI</t>
  </si>
  <si>
    <t>L'ESPRIT JAZZ histoire - Lutetia &gt; DG Hôtel de la Villéon</t>
  </si>
  <si>
    <t>Ok GG ? dona Fred Véro</t>
  </si>
  <si>
    <t>thierry@musicboxpublishing.fr</t>
  </si>
  <si>
    <t>Thierry</t>
  </si>
  <si>
    <t xml:space="preserve">Durepaire </t>
  </si>
  <si>
    <t>Nina</t>
  </si>
  <si>
    <t>PARADISO</t>
  </si>
  <si>
    <t>Agent Jeff Ballard</t>
  </si>
  <si>
    <t>Ok Fred</t>
  </si>
  <si>
    <t>helenelifar@gmail.com</t>
  </si>
  <si>
    <t>Hélène</t>
  </si>
  <si>
    <t>LIFAR</t>
  </si>
  <si>
    <t>Agent Laurent de Wilde</t>
  </si>
  <si>
    <t>martine.croce@autrerivage.com</t>
  </si>
  <si>
    <t>Martine</t>
  </si>
  <si>
    <t>Croce</t>
  </si>
  <si>
    <t>Agent Nik Bärtsch</t>
  </si>
  <si>
    <t>Catherine</t>
  </si>
  <si>
    <t>BENAINOUS</t>
  </si>
  <si>
    <t>Agent Ray Lema</t>
  </si>
  <si>
    <t>boris@soundsurveyor.com</t>
  </si>
  <si>
    <t>Boris</t>
  </si>
  <si>
    <t xml:space="preserve">JOURDAIN </t>
  </si>
  <si>
    <t>Agent Shai Maestro, Vijay Iyer, Lisa Simone</t>
  </si>
  <si>
    <t>GUYARD</t>
  </si>
  <si>
    <t>Agent Yaron</t>
  </si>
  <si>
    <t>flcoriat@airfrance.fr</t>
  </si>
  <si>
    <t>Florence</t>
  </si>
  <si>
    <t>CORIAT</t>
  </si>
  <si>
    <t>AIR France / Resp. com</t>
  </si>
  <si>
    <t>antoinebos@ajc-jazz.eu</t>
  </si>
  <si>
    <t xml:space="preserve">Antoine </t>
  </si>
  <si>
    <t>BOS</t>
  </si>
  <si>
    <t>AJC</t>
  </si>
  <si>
    <t>Tiphanie</t>
  </si>
  <si>
    <t>MOREAU</t>
  </si>
  <si>
    <t>mapilleboue@alliancefr.org</t>
  </si>
  <si>
    <t>Marie-Ange</t>
  </si>
  <si>
    <t>PILLEBOUE</t>
  </si>
  <si>
    <t>Alliance Française</t>
  </si>
  <si>
    <t>isabelle.balozian@cartier.com</t>
  </si>
  <si>
    <t>Isabelle</t>
  </si>
  <si>
    <t>BALOZIAN</t>
  </si>
  <si>
    <t>Cartier</t>
  </si>
  <si>
    <t>ok vero</t>
  </si>
  <si>
    <t>alexandrebangou@gmail.com</t>
  </si>
  <si>
    <t>Alexandre</t>
  </si>
  <si>
    <t>BANGOU</t>
  </si>
  <si>
    <t>L'ESPRIT JAZZ histoire - billetterie</t>
  </si>
  <si>
    <t>emmabarday@hotmail.fr</t>
  </si>
  <si>
    <t>Emma</t>
  </si>
  <si>
    <t>BARDAY</t>
  </si>
  <si>
    <t>L'ESPRIT JAZZ - Histoire</t>
  </si>
  <si>
    <t>fait</t>
  </si>
  <si>
    <t>pascale.de-schuyter-hualpa@alliancefr.org</t>
  </si>
  <si>
    <t>Pascale</t>
  </si>
  <si>
    <t xml:space="preserve">DE SCHUYTER HUALPA </t>
  </si>
  <si>
    <t>mdurand@alliancefr.org</t>
  </si>
  <si>
    <t>MARINE</t>
  </si>
  <si>
    <t>DURAND</t>
  </si>
  <si>
    <t>Alliance Française COM</t>
  </si>
  <si>
    <t>1</t>
  </si>
  <si>
    <t>marion.barre@bnpparibas.com</t>
  </si>
  <si>
    <t>Marion</t>
  </si>
  <si>
    <t>BARRE</t>
  </si>
  <si>
    <t>FONDATION BNP PARIBAS</t>
  </si>
  <si>
    <t>rschneider@alliancefr.org</t>
  </si>
  <si>
    <t>Rita</t>
  </si>
  <si>
    <t>SCHNEIDER</t>
  </si>
  <si>
    <t>Alliance Française LOCATIONS ESPACE</t>
  </si>
  <si>
    <t>culture1@paris.mfa.gov.il</t>
  </si>
  <si>
    <t>Francine</t>
  </si>
  <si>
    <t>LUTENBERG</t>
  </si>
  <si>
    <t>AMBASSADE ISRAEL</t>
  </si>
  <si>
    <t>david.abeille@amundi.com</t>
  </si>
  <si>
    <t>David</t>
  </si>
  <si>
    <t>ABEILLE</t>
  </si>
  <si>
    <t>AMUNDI</t>
  </si>
  <si>
    <t>charlotte.binche@amundi.com</t>
  </si>
  <si>
    <t>Charlotte</t>
  </si>
  <si>
    <t>BINCHE</t>
  </si>
  <si>
    <t>Falys</t>
  </si>
  <si>
    <t>ANNICK GOUTAL</t>
  </si>
  <si>
    <t>reno.dimatteo@me.com</t>
  </si>
  <si>
    <t>Reno</t>
  </si>
  <si>
    <t>DI MATTEO</t>
  </si>
  <si>
    <t>ANTEPRIMA</t>
  </si>
  <si>
    <t>antoine.karacostas@gmail.com</t>
  </si>
  <si>
    <t>Antoine</t>
  </si>
  <si>
    <t>Karacostas</t>
  </si>
  <si>
    <t>Antoine Karacostas trio</t>
  </si>
  <si>
    <t>anne.arcturus@noos.fr</t>
  </si>
  <si>
    <t>Anne</t>
  </si>
  <si>
    <t>DE LA ROUSSIÈRE</t>
  </si>
  <si>
    <t>ARCTURUS</t>
  </si>
  <si>
    <t>ok dona</t>
  </si>
  <si>
    <t>galeriearnoux@noos.fr</t>
  </si>
  <si>
    <t>Jean-Pierre</t>
  </si>
  <si>
    <t>ARNOUX</t>
  </si>
  <si>
    <t>Art St Germain</t>
  </si>
  <si>
    <t>elisa.petitlizop@gmail.com</t>
  </si>
  <si>
    <t>Elisabeth</t>
  </si>
  <si>
    <t>PETIT LIZOP</t>
  </si>
  <si>
    <t>artiste</t>
  </si>
  <si>
    <t>claire@easycart.fr</t>
  </si>
  <si>
    <t>Claire</t>
  </si>
  <si>
    <t>BERNI</t>
  </si>
  <si>
    <t>enzo.carniel@me.com</t>
  </si>
  <si>
    <t>Enzo</t>
  </si>
  <si>
    <t>CARNIEL</t>
  </si>
  <si>
    <t>Artiste</t>
  </si>
  <si>
    <t>Ok fred</t>
  </si>
  <si>
    <t>laurent2wilde@gmail.com</t>
  </si>
  <si>
    <t xml:space="preserve">Laurent </t>
  </si>
  <si>
    <t>DE WILDE</t>
  </si>
  <si>
    <t>dervieux.music@gmail.com</t>
  </si>
  <si>
    <t>Philippe</t>
  </si>
  <si>
    <t>DERVIEUX</t>
  </si>
  <si>
    <t xml:space="preserve">Lucy </t>
  </si>
  <si>
    <t>DIXON</t>
  </si>
  <si>
    <t>Alain</t>
  </si>
  <si>
    <t>BESSAHA</t>
  </si>
  <si>
    <t>Mairie de Paris / chef du Cabinet de la Maire</t>
  </si>
  <si>
    <t>biancagallice@hotmail.fr</t>
  </si>
  <si>
    <t>Bianca</t>
  </si>
  <si>
    <t>Gallice</t>
  </si>
  <si>
    <t>Ghali</t>
  </si>
  <si>
    <t xml:space="preserve">HADEFI </t>
  </si>
  <si>
    <t>yaronherman12@gmail.com</t>
  </si>
  <si>
    <t>Yaron</t>
  </si>
  <si>
    <t>HERMAN</t>
  </si>
  <si>
    <t>Ray</t>
  </si>
  <si>
    <t>LEMA</t>
  </si>
  <si>
    <t>MIGNARD</t>
  </si>
  <si>
    <t>china@chinamoses.com</t>
  </si>
  <si>
    <t>China</t>
  </si>
  <si>
    <t>MOSES</t>
  </si>
  <si>
    <t>emileparisien@gmail.com</t>
  </si>
  <si>
    <t>Emile</t>
  </si>
  <si>
    <t>PARISIEN</t>
  </si>
  <si>
    <t>vpeiran@gmail.com</t>
  </si>
  <si>
    <t>Vincent</t>
  </si>
  <si>
    <t>PEIRANI</t>
  </si>
  <si>
    <t>Michel</t>
  </si>
  <si>
    <t>PORTAL</t>
  </si>
  <si>
    <t>jpsolves@orange.fr</t>
  </si>
  <si>
    <t xml:space="preserve">SOLVES </t>
  </si>
  <si>
    <t>jacky@terrasson.com, jackyterrasson@me.com</t>
  </si>
  <si>
    <t xml:space="preserve">Jacky </t>
  </si>
  <si>
    <t>TERRASSON</t>
  </si>
  <si>
    <t>TORCHINSKY</t>
  </si>
  <si>
    <t>elchinshirinov@gmail.com</t>
  </si>
  <si>
    <t>Elchin</t>
  </si>
  <si>
    <t>SHIRINOV</t>
  </si>
  <si>
    <t>diffusion@ma-case.com</t>
  </si>
  <si>
    <t>BLOQUE</t>
  </si>
  <si>
    <t>Ma Case Prod</t>
  </si>
  <si>
    <t>pierresibille@me.com</t>
  </si>
  <si>
    <t xml:space="preserve">Pierre </t>
  </si>
  <si>
    <t>SIBILLE</t>
  </si>
  <si>
    <t>jeanmi@kajdan.com</t>
  </si>
  <si>
    <t>Jean-Michel</t>
  </si>
  <si>
    <t>KAJDAN</t>
  </si>
  <si>
    <t>Thomas</t>
  </si>
  <si>
    <t>Mathilde</t>
  </si>
  <si>
    <t>Lionel</t>
  </si>
  <si>
    <t>Stéphane</t>
  </si>
  <si>
    <t xml:space="preserve">LUCY </t>
  </si>
  <si>
    <t>Sarah</t>
  </si>
  <si>
    <t>eymtrio@gmail.com</t>
  </si>
  <si>
    <t>Elie</t>
  </si>
  <si>
    <t>DUFOUR</t>
  </si>
  <si>
    <t>Artiste EYM Trio</t>
  </si>
  <si>
    <t>manuel.miler@u-paris2.fr</t>
  </si>
  <si>
    <t>Manuel</t>
  </si>
  <si>
    <t>MILER</t>
  </si>
  <si>
    <t>ASSAS Directeur communication</t>
  </si>
  <si>
    <t>christine.bosso@arval.fr</t>
  </si>
  <si>
    <t>Christine</t>
  </si>
  <si>
    <t>BOSSO</t>
  </si>
  <si>
    <t>Arval</t>
  </si>
  <si>
    <t>presidence@u-paris2.fr</t>
  </si>
  <si>
    <t>Guillaume</t>
  </si>
  <si>
    <t>LEYTE</t>
  </si>
  <si>
    <t>ASSAS PRÉSIDENT</t>
  </si>
  <si>
    <t>cecile.gigot@u-paris2.fr</t>
  </si>
  <si>
    <t>Cécile</t>
  </si>
  <si>
    <t>GIGOT</t>
  </si>
  <si>
    <t>ASSAS régisseuse</t>
  </si>
  <si>
    <t xml:space="preserve">Claude </t>
  </si>
  <si>
    <t xml:space="preserve">BARTOLONE </t>
  </si>
  <si>
    <t xml:space="preserve">Assemblée National </t>
  </si>
  <si>
    <t xml:space="preserve">Philippe </t>
  </si>
  <si>
    <t>GOUJON</t>
  </si>
  <si>
    <t>Assemblée National /MParis (12e circonscription)</t>
  </si>
  <si>
    <t xml:space="preserve">Pascal </t>
  </si>
  <si>
    <t>CHERKI</t>
  </si>
  <si>
    <t>Assemblée National /MParis (Paris (11e circonscription)</t>
  </si>
  <si>
    <t>Annick</t>
  </si>
  <si>
    <t>LEPETIT</t>
  </si>
  <si>
    <t xml:space="preserve">Jean-Christophe </t>
  </si>
  <si>
    <t>CAMBADÉLIS</t>
  </si>
  <si>
    <t>Assemblée National /MParis (Paris (16e circonscription)</t>
  </si>
  <si>
    <t>LELLOUCHE</t>
  </si>
  <si>
    <t>Assemblée National /MParis (Paris (1re circonscription)</t>
  </si>
  <si>
    <t>Denis</t>
  </si>
  <si>
    <t>BAUPIN</t>
  </si>
  <si>
    <t>Assemblée National /MParis (Paris 10e circonscription)</t>
  </si>
  <si>
    <t>Dominique</t>
  </si>
  <si>
    <t>BOULAY</t>
  </si>
  <si>
    <t>PRESSE / Blues Mag</t>
  </si>
  <si>
    <t>BOURGIES@creditmutuel3d.com</t>
  </si>
  <si>
    <t>Estelle</t>
  </si>
  <si>
    <t>BOURGE</t>
  </si>
  <si>
    <t>CREDIT MUTUEL</t>
  </si>
  <si>
    <t xml:space="preserve">Fanélie </t>
  </si>
  <si>
    <t>CARREY-CONTE</t>
  </si>
  <si>
    <t>Assemblée National /MParis (Paris Paris (15e circonscription)</t>
  </si>
  <si>
    <t xml:space="preserve">Daniel </t>
  </si>
  <si>
    <t>VAILLANT</t>
  </si>
  <si>
    <t>Assemblée National /MParis (Paris Paris (17e circonscription)</t>
  </si>
  <si>
    <t xml:space="preserve">Christophe </t>
  </si>
  <si>
    <t>CARESCHE</t>
  </si>
  <si>
    <t>Assemblée National /MParis (Paris Paris (18e circonscription)</t>
  </si>
  <si>
    <t xml:space="preserve">François </t>
  </si>
  <si>
    <t>FILLON</t>
  </si>
  <si>
    <t>Assemblée National /MParis (Paris Paris (2e circonscription)</t>
  </si>
  <si>
    <t xml:space="preserve">Seybah </t>
  </si>
  <si>
    <t>DAGOMA</t>
  </si>
  <si>
    <t>Assemblée National /MParis (Paris Paris (5e circonscription)</t>
  </si>
  <si>
    <t xml:space="preserve">Patrick </t>
  </si>
  <si>
    <t>BLOCHE</t>
  </si>
  <si>
    <t>Assemblée National /MParis (Paris Paris (7e circonscription)</t>
  </si>
  <si>
    <t>Jean-François</t>
  </si>
  <si>
    <t xml:space="preserve">LAMOUR </t>
  </si>
  <si>
    <t>Assemblée National /Paris (13e circonscription/UMP</t>
  </si>
  <si>
    <t>culture2spip78@gmail.com</t>
  </si>
  <si>
    <t>BRAZILLIER</t>
  </si>
  <si>
    <t>SPIP 78 - POISSY</t>
  </si>
  <si>
    <t>Raphy</t>
  </si>
  <si>
    <t xml:space="preserve">Bernard </t>
  </si>
  <si>
    <t>DEBRE</t>
  </si>
  <si>
    <t>Assemblée National Paris (4e circonscription) /UMP</t>
  </si>
  <si>
    <t>communication.littleafrica@gmail.com</t>
  </si>
  <si>
    <t>Alix</t>
  </si>
  <si>
    <t>ALLARD</t>
  </si>
  <si>
    <t>Assistante communication chez Little Africa</t>
  </si>
  <si>
    <t>g_donnard@yahoo.fr</t>
  </si>
  <si>
    <t>Gisèle</t>
  </si>
  <si>
    <t>DONNARD</t>
  </si>
  <si>
    <t xml:space="preserve">Association Nouvelle solidarité rive gauche / présidente </t>
  </si>
  <si>
    <t>Céline</t>
  </si>
  <si>
    <t>JAZZVILLAGE</t>
  </si>
  <si>
    <t>Louise</t>
  </si>
  <si>
    <t>BRIARD</t>
  </si>
  <si>
    <t>Soundsurveyor</t>
  </si>
  <si>
    <t>franck.paillard@atout-france.fr</t>
  </si>
  <si>
    <t>Franck</t>
  </si>
  <si>
    <t>PAILLARD</t>
  </si>
  <si>
    <t>Atout France</t>
  </si>
  <si>
    <t>ok dona GG</t>
  </si>
  <si>
    <t>belloir.sebastien@gmail.com</t>
  </si>
  <si>
    <t>Sébastien</t>
  </si>
  <si>
    <t>BELLOIR</t>
  </si>
  <si>
    <t>Attaché de presse</t>
  </si>
  <si>
    <t>marc.chonier@gmail.com</t>
  </si>
  <si>
    <t>Marc</t>
  </si>
  <si>
    <t>CHONIER</t>
  </si>
  <si>
    <t>ok Fred GG</t>
  </si>
  <si>
    <t>lclesfilles@free.fr</t>
  </si>
  <si>
    <t>FILIPPI</t>
  </si>
  <si>
    <t>Attachée de presse</t>
  </si>
  <si>
    <t>louvetso@wanadoo.fr</t>
  </si>
  <si>
    <t>Sophie</t>
  </si>
  <si>
    <t>LOUVET</t>
  </si>
  <si>
    <t>agnes.thomas4@wanadoo.fr</t>
  </si>
  <si>
    <t>Agnès</t>
  </si>
  <si>
    <t>THOMAS</t>
  </si>
  <si>
    <t>Attachée de presse / Fondation BNP Paribas</t>
  </si>
  <si>
    <t>vbuffery@hotmail.com</t>
  </si>
  <si>
    <t>Vicky</t>
  </si>
  <si>
    <t>BUFFERY</t>
  </si>
  <si>
    <t>L'esprit jazz histoire</t>
  </si>
  <si>
    <t>ok Dona Fred  Vero Mimi</t>
  </si>
  <si>
    <t>gravbern@gmail.com</t>
  </si>
  <si>
    <t>Christophe</t>
  </si>
  <si>
    <t>GRAVEREAUX</t>
  </si>
  <si>
    <t>Automobile Club de France  / Directeur</t>
  </si>
  <si>
    <t>Christine.Giraud@avis-location.fr</t>
  </si>
  <si>
    <t>GIRAUD</t>
  </si>
  <si>
    <t>AVIS</t>
  </si>
  <si>
    <t>jean-georges.betto@bettoseraglini.com</t>
  </si>
  <si>
    <t>Jean-Georges</t>
  </si>
  <si>
    <t>BETTO</t>
  </si>
  <si>
    <t>Avocat BETTO SERAGLINI</t>
  </si>
  <si>
    <t>pauline.boussin@bettoseraglini.com</t>
  </si>
  <si>
    <t>Pauline</t>
  </si>
  <si>
    <t>BOUSSIN</t>
  </si>
  <si>
    <t>Monsieur</t>
  </si>
  <si>
    <t>TOMASI</t>
  </si>
  <si>
    <t>Avocat chez BETTO</t>
  </si>
  <si>
    <t>im@jb-juris.fr</t>
  </si>
  <si>
    <t>Ingrid</t>
  </si>
  <si>
    <t>METTON</t>
  </si>
  <si>
    <t>Avocat EJ</t>
  </si>
  <si>
    <t>mguillot@barter-paris.com</t>
  </si>
  <si>
    <t>GUILLOT</t>
  </si>
  <si>
    <t>BARTER ART CLUB</t>
  </si>
  <si>
    <t>ok Dona GG</t>
  </si>
  <si>
    <t>jany.lauga@beauxartsparis.fr</t>
  </si>
  <si>
    <t>Jany</t>
  </si>
  <si>
    <t>LAUGA</t>
  </si>
  <si>
    <t>BEAUX ARTS PARIS - Resp Programmation culturelle</t>
  </si>
  <si>
    <t>lmonroe@berklee.edu</t>
  </si>
  <si>
    <t>Larry</t>
  </si>
  <si>
    <t>MONROE</t>
  </si>
  <si>
    <t>BERKLEE COLLEGE OF MUSIC - associate VP</t>
  </si>
  <si>
    <t>abush@berklee.edu</t>
  </si>
  <si>
    <t>Allen</t>
  </si>
  <si>
    <t>BUSH</t>
  </si>
  <si>
    <t>BERKLEE COLLEGE OF MUSIC - PR</t>
  </si>
  <si>
    <t>francois.cadario@lchclearnet.com</t>
  </si>
  <si>
    <t>CADARIO</t>
  </si>
  <si>
    <t>triley@berklee.edu</t>
  </si>
  <si>
    <t>Tom</t>
  </si>
  <si>
    <t>Riley</t>
  </si>
  <si>
    <t>BERKLEE COLLEGE OF MUSIC - VP FOR EXT AFFAIRS</t>
  </si>
  <si>
    <t>caroline.calchera@artevia.org</t>
  </si>
  <si>
    <t>Caroline</t>
  </si>
  <si>
    <t>CALCHERA</t>
  </si>
  <si>
    <t xml:space="preserve">ARTÉVIA pour LES BERGES DE SEINE Adjointe Poehlman </t>
  </si>
  <si>
    <t>BAIJOT</t>
  </si>
  <si>
    <t>BESSERAT DE BELLEFON</t>
  </si>
  <si>
    <t>cdardenne@l-i-d.com</t>
  </si>
  <si>
    <t>DARDENNE</t>
  </si>
  <si>
    <t>fhenry@maisonburtin.com</t>
  </si>
  <si>
    <t>Fabien</t>
  </si>
  <si>
    <t>HENRY</t>
  </si>
  <si>
    <t>claire.cambier@gmail.com</t>
  </si>
  <si>
    <t xml:space="preserve">Claire </t>
  </si>
  <si>
    <t>CAMBIER</t>
  </si>
  <si>
    <t>L'ESPRIT JAZZ histoire Odéon</t>
  </si>
  <si>
    <t>ok GG Dona fred véro mimi nicole</t>
  </si>
  <si>
    <t>cvoide@l-i-d.com</t>
  </si>
  <si>
    <t>VOIDE</t>
  </si>
  <si>
    <t>geiger@artcities.com</t>
  </si>
  <si>
    <t>Kai</t>
  </si>
  <si>
    <t>GEIGER</t>
  </si>
  <si>
    <t>BILLIE / Chef editor</t>
  </si>
  <si>
    <t>Pierre</t>
  </si>
  <si>
    <t>DE CHOCQUEUSE</t>
  </si>
  <si>
    <t>BLOG DE CHOC</t>
  </si>
  <si>
    <t>Nicolas</t>
  </si>
  <si>
    <t>PFLUG</t>
  </si>
  <si>
    <t>Blue Note</t>
  </si>
  <si>
    <t xml:space="preserve">nathalie.p.bertrand@bnpparibas.com </t>
  </si>
  <si>
    <t>Nathalie</t>
  </si>
  <si>
    <t>BERTRAND</t>
  </si>
  <si>
    <t xml:space="preserve">BNP Paribas </t>
  </si>
  <si>
    <t xml:space="preserve">chantal.robinotportron@bnpparibas.com </t>
  </si>
  <si>
    <t>Chantal</t>
  </si>
  <si>
    <t xml:space="preserve">ROBINOT PORTRON </t>
  </si>
  <si>
    <t>matthieu.bertault@bnpparibas.com</t>
  </si>
  <si>
    <t>Matthieu</t>
  </si>
  <si>
    <t>BERTAULT</t>
  </si>
  <si>
    <t>BNP PARIBAS - agence St Germain des Prés</t>
  </si>
  <si>
    <t>natalia.goldberg@cartier.com</t>
  </si>
  <si>
    <t>Natalia</t>
  </si>
  <si>
    <t>GOLDBERG</t>
  </si>
  <si>
    <t>Boutique CARTIER</t>
  </si>
  <si>
    <t>Ok GG</t>
  </si>
  <si>
    <t>c.guittard@lavache.com</t>
  </si>
  <si>
    <t>Claude</t>
  </si>
  <si>
    <t>GUITTARD</t>
  </si>
  <si>
    <t>Brasserie LIPP</t>
  </si>
  <si>
    <t>Ludovic</t>
  </si>
  <si>
    <t>CLEMENT</t>
  </si>
  <si>
    <t>BRASSERIES KRONENBOURG</t>
  </si>
  <si>
    <t>jeanne.casimir@aesop.com</t>
  </si>
  <si>
    <t>Jeanne</t>
  </si>
  <si>
    <t>CASIMIR</t>
  </si>
  <si>
    <t>AESOP</t>
  </si>
  <si>
    <t>amaury.giraud@kronenbourg.com</t>
  </si>
  <si>
    <t>Amaury</t>
  </si>
  <si>
    <t>GIRAULT L'HERBAULT</t>
  </si>
  <si>
    <t>florence.cathala@belleaventure.com</t>
  </si>
  <si>
    <t xml:space="preserve">Florence </t>
  </si>
  <si>
    <t>CATHALA</t>
  </si>
  <si>
    <t>BELLE AVENTURE</t>
  </si>
  <si>
    <t>Christophe.cathalifaud@justice.fr</t>
  </si>
  <si>
    <t>Cathalifaud</t>
  </si>
  <si>
    <t xml:space="preserve">MAF de Versailles </t>
  </si>
  <si>
    <t>ETIENNE.PENHOUET@kronenbourg.com</t>
  </si>
  <si>
    <t>Etienne</t>
  </si>
  <si>
    <t>PENHOUET</t>
  </si>
  <si>
    <t>karine.soto@brunellocucinelli.fr</t>
  </si>
  <si>
    <t>Karine</t>
  </si>
  <si>
    <t>SOTO</t>
  </si>
  <si>
    <t>BRUNELLO CUCINELLI</t>
  </si>
  <si>
    <t>Romain</t>
  </si>
  <si>
    <t>Boisvert</t>
  </si>
  <si>
    <t>BURBERRY</t>
  </si>
  <si>
    <t>g.chancereul@gmail.com</t>
  </si>
  <si>
    <t>Gilles</t>
  </si>
  <si>
    <t>CHANCEREUL et Isabelle PERRIN</t>
  </si>
  <si>
    <t>CHANCEREUL Luthier amis de Jean Cabaud</t>
  </si>
  <si>
    <t xml:space="preserve">Olivia </t>
  </si>
  <si>
    <t>Cohen</t>
  </si>
  <si>
    <t>SERAGLINI</t>
  </si>
  <si>
    <t>Avocats BETTO SERAGLINI et TO</t>
  </si>
  <si>
    <t>philippe.porte@cafecassette.com</t>
  </si>
  <si>
    <t>PORTE</t>
  </si>
  <si>
    <t>CAFÉ CASSETTE</t>
  </si>
  <si>
    <t>achauchard@figaromedias.fr</t>
  </si>
  <si>
    <t>Antonin</t>
  </si>
  <si>
    <t>CHAUCHARD</t>
  </si>
  <si>
    <t>Figaroscope</t>
  </si>
  <si>
    <t>f.chauvet@ccifrance.fr</t>
  </si>
  <si>
    <t>CHAUVET</t>
  </si>
  <si>
    <t>L'esprit jazz histoire - ex SENAT</t>
  </si>
  <si>
    <t>caroleflore@wanadoo.fr</t>
  </si>
  <si>
    <t>CHRETIENNOT</t>
  </si>
  <si>
    <t>CAFÉ LE FLORE</t>
  </si>
  <si>
    <t>cecile.corrazzin@hotmail.fr</t>
  </si>
  <si>
    <t>CORRAZZIN</t>
  </si>
  <si>
    <t>CAFÉ LOUISE</t>
  </si>
  <si>
    <t>catherine-gohin.cde6@orange.fr</t>
  </si>
  <si>
    <t>GOHIN</t>
  </si>
  <si>
    <t>CAISSE DES ECOLES Directrice</t>
  </si>
  <si>
    <t>caron.saint-germain@alesgroupe.com</t>
  </si>
  <si>
    <t>Astrid</t>
  </si>
  <si>
    <t>CALLAUD-SELMI</t>
  </si>
  <si>
    <t>CARON</t>
  </si>
  <si>
    <t>elise.schneider@cartier.com</t>
  </si>
  <si>
    <t>CARTIER</t>
  </si>
  <si>
    <t>agnes.tardy@cartier.com</t>
  </si>
  <si>
    <t>TARDY</t>
  </si>
  <si>
    <t>xlegrand@castel-paris.com</t>
  </si>
  <si>
    <t>Xavier</t>
  </si>
  <si>
    <t>LEGRAND</t>
  </si>
  <si>
    <t>Castel</t>
  </si>
  <si>
    <t>Ok vero</t>
  </si>
  <si>
    <t>azuddas@centreculturelirlandais.com</t>
  </si>
  <si>
    <t>Alexandra</t>
  </si>
  <si>
    <t>ZUDDAS</t>
  </si>
  <si>
    <t>CCI Adm</t>
  </si>
  <si>
    <t>tech@centreculturelirlandais.com</t>
  </si>
  <si>
    <t>GHERBI</t>
  </si>
  <si>
    <t>CCI technique</t>
  </si>
  <si>
    <t>directrice@centreculturelirlandais.com</t>
  </si>
  <si>
    <t>Nora</t>
  </si>
  <si>
    <t>HICKEY M'SICHILI</t>
  </si>
  <si>
    <t>CCI, directrice</t>
  </si>
  <si>
    <t>CHOTARD</t>
  </si>
  <si>
    <t>Hôtel de Ville / Secrétaire général</t>
  </si>
  <si>
    <t>Anne-Sophie</t>
  </si>
  <si>
    <t>pmenant@actisce.fr</t>
  </si>
  <si>
    <t>PATRICK</t>
  </si>
  <si>
    <t>MENANT</t>
  </si>
  <si>
    <t>CENTRE D'ANIMATION RENNES Directeur</t>
  </si>
  <si>
    <t>carole.fernandez@dbmail.com</t>
  </si>
  <si>
    <t>Fernandez</t>
  </si>
  <si>
    <t>CERISE</t>
  </si>
  <si>
    <t>RICHART</t>
  </si>
  <si>
    <t>Chocolats RICHART</t>
  </si>
  <si>
    <t>fanjazz1@gmail.com</t>
  </si>
  <si>
    <t>Graffiti et Lunettes Swing</t>
  </si>
  <si>
    <t>Chorales</t>
  </si>
  <si>
    <t xml:space="preserve">Anne </t>
  </si>
  <si>
    <t>Valéry-Anne</t>
  </si>
  <si>
    <t>Eymard</t>
  </si>
  <si>
    <t>CHRISTIAN LACROIX</t>
  </si>
  <si>
    <t>m.durand@etoile-cinemas.com</t>
  </si>
  <si>
    <t>Marie</t>
  </si>
  <si>
    <t xml:space="preserve">CINEMA LE SAINT GERMAIN DES PRES </t>
  </si>
  <si>
    <t>direction@cnsmdp.fr</t>
  </si>
  <si>
    <t>MANTOVANI</t>
  </si>
  <si>
    <t>CNSM paris directeur</t>
  </si>
  <si>
    <t>NICOLAS</t>
  </si>
  <si>
    <t>CNV-Directeur</t>
  </si>
  <si>
    <t>gilles.petit@cnv.fr</t>
  </si>
  <si>
    <t xml:space="preserve">Gilles </t>
  </si>
  <si>
    <t>PETIT</t>
  </si>
  <si>
    <t>CNV-Président</t>
  </si>
  <si>
    <t>Eric</t>
  </si>
  <si>
    <t>PFALZGRAF</t>
  </si>
  <si>
    <t>COIFFIRST</t>
  </si>
  <si>
    <t>ptourneboeuf@yahoo.fr</t>
  </si>
  <si>
    <t>Patrick</t>
  </si>
  <si>
    <t>TOURNEBOEUF</t>
  </si>
  <si>
    <t>Collectif Tendance Floue</t>
  </si>
  <si>
    <t>culturel@tendancefloue.net</t>
  </si>
  <si>
    <t>Sandrine</t>
  </si>
  <si>
    <t>LAROCHE</t>
  </si>
  <si>
    <t>Collectif Tendance Floue - projets culturels</t>
  </si>
  <si>
    <t>miroslavsiljegovic@gmail.com</t>
  </si>
  <si>
    <t xml:space="preserve">Miroslav </t>
  </si>
  <si>
    <t>Siljegovic</t>
  </si>
  <si>
    <t>COMITÉ SAINT GERMAIN Président - CAFE DE FLORE</t>
  </si>
  <si>
    <t>frederi.cheyre@interieur.gouv.fr</t>
  </si>
  <si>
    <t>Frederi</t>
  </si>
  <si>
    <t>CHEYRE</t>
  </si>
  <si>
    <t>Commissaire principal Paris 6è ET 5è</t>
  </si>
  <si>
    <t>o.jamey@compagniedelaseine.com</t>
  </si>
  <si>
    <t>JAMEY</t>
  </si>
  <si>
    <t>COMPAGNIE DE LA SEINE</t>
  </si>
  <si>
    <t>valerie.gil-escriche@paris.fr</t>
  </si>
  <si>
    <t>GIL-ESCRICHE</t>
  </si>
  <si>
    <t>Conservatoire du 6</t>
  </si>
  <si>
    <t>bernard.devienne@paris.fr</t>
  </si>
  <si>
    <t>Bernard</t>
  </si>
  <si>
    <t>DE VIENNE</t>
  </si>
  <si>
    <t>vincentbourgeyx@mac.com</t>
  </si>
  <si>
    <t>BOURGEYX</t>
  </si>
  <si>
    <t>COnservatoire du 6è Classe musicale de jazz</t>
  </si>
  <si>
    <t>LAZARUS</t>
  </si>
  <si>
    <t>Conservatoire du 6è Classe vocale de jazz</t>
  </si>
  <si>
    <t>THEOCHARIS</t>
  </si>
  <si>
    <t>COnservatoire du 6è Secrétaire général</t>
  </si>
  <si>
    <t xml:space="preserve">jlcousty@concorde-hotels.com </t>
  </si>
  <si>
    <t>Jean-Luc</t>
  </si>
  <si>
    <t>COUSTY</t>
  </si>
  <si>
    <t xml:space="preserve">L'ESPRIT JAZZ histoire - HOTEL LUTETIA </t>
  </si>
  <si>
    <t>ok dona véro Fred GG</t>
  </si>
  <si>
    <t>moniquemouroux@noos.fr</t>
  </si>
  <si>
    <t>Monique</t>
  </si>
  <si>
    <t>MOUROUX</t>
  </si>
  <si>
    <t>coordinatrice Comité Saint Germain des PRés</t>
  </si>
  <si>
    <t>peggy.briset@cop21.gouv.fr</t>
  </si>
  <si>
    <t>Peggy</t>
  </si>
  <si>
    <t>BRISET</t>
  </si>
  <si>
    <t>COP 21</t>
  </si>
  <si>
    <t>trouver son remplacant il travaille au maroc</t>
  </si>
  <si>
    <t>Christian</t>
  </si>
  <si>
    <t>CROLLE</t>
  </si>
  <si>
    <t>Yamaha</t>
  </si>
  <si>
    <t>OK Véro</t>
  </si>
  <si>
    <t>pierre-henri.guignard@diplomatie.gouv.fr</t>
  </si>
  <si>
    <t>Pierre-Henri</t>
  </si>
  <si>
    <t>GUIGNARD</t>
  </si>
  <si>
    <t>jacques.pauper@couleursjazz.fr</t>
  </si>
  <si>
    <t>Jacques</t>
  </si>
  <si>
    <t>PAUPER</t>
  </si>
  <si>
    <t>Couleurs Jazz</t>
  </si>
  <si>
    <t>sarah.dasilva@radiofrance.com</t>
  </si>
  <si>
    <t>DA SILVA</t>
  </si>
  <si>
    <t>FIP</t>
  </si>
  <si>
    <t>sancurg@hotmail.com</t>
  </si>
  <si>
    <t>Gabriella</t>
  </si>
  <si>
    <t>Sanchez</t>
  </si>
  <si>
    <t>Corinne</t>
  </si>
  <si>
    <t xml:space="preserve">BORD </t>
  </si>
  <si>
    <t>CRIF - Histoire</t>
  </si>
  <si>
    <t>Ok Mirie</t>
  </si>
  <si>
    <t xml:space="preserve">Valérie </t>
  </si>
  <si>
    <t>PECRESSE</t>
  </si>
  <si>
    <t>CRIF - Présidente</t>
  </si>
  <si>
    <t>jerome.impe@gmail.com</t>
  </si>
  <si>
    <t>Jérome</t>
  </si>
  <si>
    <t>IMPELIZZARI</t>
  </si>
  <si>
    <t>CRIF Histoire</t>
  </si>
  <si>
    <t>Francois.DEMAS@iledefrance.fr</t>
  </si>
  <si>
    <t xml:space="preserve">DEMAS </t>
  </si>
  <si>
    <t xml:space="preserve">CRIF- Chargé de Mission de culture - cabinet de valérie Pécresse Groupe majorité présidentielle </t>
  </si>
  <si>
    <t>nathalie.fortis@iledefrance.fr</t>
  </si>
  <si>
    <t>Natahlie</t>
  </si>
  <si>
    <t>FORTIS</t>
  </si>
  <si>
    <t>CRIF- Vice-Présidente chargée de l’Education et de la Culture</t>
  </si>
  <si>
    <t xml:space="preserve">Agnes </t>
  </si>
  <si>
    <t>EVREN</t>
  </si>
  <si>
    <t>CRIF- Vice-présidente en charge de l'éducation et de la culture</t>
  </si>
  <si>
    <t xml:space="preserve">direction@cristalgroupe.com </t>
  </si>
  <si>
    <t>DEBEGUE</t>
  </si>
  <si>
    <t xml:space="preserve">CRISTAL RECORDS </t>
  </si>
  <si>
    <t>mathieu.beurois@crous-paris.fr</t>
  </si>
  <si>
    <t>Mathieu</t>
  </si>
  <si>
    <t>BEUROIS</t>
  </si>
  <si>
    <t>CROUS - dir centre culturel</t>
  </si>
  <si>
    <t>claude.terranova@free.fr</t>
  </si>
  <si>
    <t>TERRANOVA</t>
  </si>
  <si>
    <t>CRR AUBERVILLIERS LA COURNEUVE - Dir classes Jazz</t>
  </si>
  <si>
    <t>contact@jeancharlesrichard.com</t>
  </si>
  <si>
    <t>Jean-Charles</t>
  </si>
  <si>
    <t>RICHARD</t>
  </si>
  <si>
    <t>CRR Paris Classe Jazz</t>
  </si>
  <si>
    <t>pierre.darmon@wanadoo.fr, pierre@bonsaimusic.fr</t>
  </si>
  <si>
    <t>DARMON</t>
  </si>
  <si>
    <t>Bonsaï Music</t>
  </si>
  <si>
    <t>marion.maugey@paris.fr</t>
  </si>
  <si>
    <t>MAUGEY</t>
  </si>
  <si>
    <t>CRR Paris Classe Jazz Resp communication</t>
  </si>
  <si>
    <t>lpollet@visitparisregion.com</t>
  </si>
  <si>
    <t>Laure</t>
  </si>
  <si>
    <t>POLLET</t>
  </si>
  <si>
    <t>CRT</t>
  </si>
  <si>
    <t>fnavarro@visitparisregion.com</t>
  </si>
  <si>
    <t>NAVARRO</t>
  </si>
  <si>
    <t>CRT / Dir com</t>
  </si>
  <si>
    <t>cbras@visitparisregion.com</t>
  </si>
  <si>
    <t>Cristina</t>
  </si>
  <si>
    <t>BRAS</t>
  </si>
  <si>
    <t>CRT Paris Région</t>
  </si>
  <si>
    <t>spatry@visitparisregion.com</t>
  </si>
  <si>
    <t>PATRY</t>
  </si>
  <si>
    <t>loic.agnesod@paris.fr</t>
  </si>
  <si>
    <t xml:space="preserve">Loïc </t>
  </si>
  <si>
    <t>AGNESOD</t>
  </si>
  <si>
    <t xml:space="preserve">DAC / chargé du secteur des musiques actuelles </t>
  </si>
  <si>
    <t>carmen.pellachal@paris.fr</t>
  </si>
  <si>
    <t>Carmen</t>
  </si>
  <si>
    <t>PELLACHAL</t>
  </si>
  <si>
    <t xml:space="preserve">DAC / chargée de mission  au service développement et valorisation </t>
  </si>
  <si>
    <t>sylvain.lamothe@paris.fr</t>
  </si>
  <si>
    <t>Sylvain</t>
  </si>
  <si>
    <t>LAMOTHE</t>
  </si>
  <si>
    <t>DAC / chef adjoint du bureau de la musique</t>
  </si>
  <si>
    <t>sophie.boudon-vanhille@paris.fr</t>
  </si>
  <si>
    <t xml:space="preserve">Sophie </t>
  </si>
  <si>
    <t xml:space="preserve">Boudon Vanhille </t>
  </si>
  <si>
    <t xml:space="preserve">DAC / chef du service développement et valorisation </t>
  </si>
  <si>
    <t>noel.corbin@paris.fr</t>
  </si>
  <si>
    <t>Noel</t>
  </si>
  <si>
    <t>CORBIN</t>
  </si>
  <si>
    <t>DAC / Directeur</t>
  </si>
  <si>
    <t>aurore.patry-auge@paris.fr</t>
  </si>
  <si>
    <t xml:space="preserve">Aurore </t>
  </si>
  <si>
    <t xml:space="preserve">Patry-Augé </t>
  </si>
  <si>
    <t xml:space="preserve">DAC / responsable de la mission Territoire  </t>
  </si>
  <si>
    <t>DE SCHUYTER HUALPA</t>
  </si>
  <si>
    <t>Alliance Française - DG</t>
  </si>
  <si>
    <t>sophie.zeller@paris.fr</t>
  </si>
  <si>
    <t>ZELLER</t>
  </si>
  <si>
    <t>DAC / sous-directrice  de la création artistique</t>
  </si>
  <si>
    <t>marie-laure.cherel@paris.fr</t>
  </si>
  <si>
    <t>Marie-Laure</t>
  </si>
  <si>
    <t>CHEREL</t>
  </si>
  <si>
    <t>DAC Ville de Paris</t>
  </si>
  <si>
    <t>Sandra.MARTINEZ@danone.com</t>
  </si>
  <si>
    <t>Sandra</t>
  </si>
  <si>
    <t>MARTINEZ</t>
  </si>
  <si>
    <t>DANONE eaux</t>
  </si>
  <si>
    <t>cdeghelt@me.com</t>
  </si>
  <si>
    <t>DEGHELT</t>
  </si>
  <si>
    <t>DEGHELT PRODUCTIONS</t>
  </si>
  <si>
    <t>jmgelin@free.fr</t>
  </si>
  <si>
    <t>Jean-Marc</t>
  </si>
  <si>
    <t>Gelin</t>
  </si>
  <si>
    <t>Dernières nouvelles du Jazz</t>
  </si>
  <si>
    <t>jean-marie.vernat@paris.fr</t>
  </si>
  <si>
    <t>Jean-Marie</t>
  </si>
  <si>
    <t>VERNAT</t>
  </si>
  <si>
    <t>DICOM / Directeur</t>
  </si>
  <si>
    <t>marion.liard@paris.fr</t>
  </si>
  <si>
    <t>LIARD</t>
  </si>
  <si>
    <t>DICOM / Resp affichage</t>
  </si>
  <si>
    <t>astrid.graindorge@paris.fr</t>
  </si>
  <si>
    <t xml:space="preserve">Astrid </t>
  </si>
  <si>
    <t>GRAINDORGE</t>
  </si>
  <si>
    <t>DICOM / Resp mission territoire</t>
  </si>
  <si>
    <t>bonaparte@didierguerin.fr</t>
  </si>
  <si>
    <t>Carlier</t>
  </si>
  <si>
    <t>DIDIER  GUERIN</t>
  </si>
  <si>
    <t>SAJOT</t>
  </si>
  <si>
    <t>Directrice adjointe FIP</t>
  </si>
  <si>
    <t>ok GG Fred</t>
  </si>
  <si>
    <t>Sindy</t>
  </si>
  <si>
    <t>DEGUIGAND</t>
  </si>
  <si>
    <t>PAUL</t>
  </si>
  <si>
    <t>bertrand.delanoe@paris.fr</t>
  </si>
  <si>
    <t>Bertrand</t>
  </si>
  <si>
    <t>DELANOE</t>
  </si>
  <si>
    <t>L'ESPRIT JAZZ histoire - MAIRIE DE PARIS 2001-2014</t>
  </si>
  <si>
    <t>ok Dona Fred Mimi</t>
  </si>
  <si>
    <t>SERODE</t>
  </si>
  <si>
    <t>Directrice FIP</t>
  </si>
  <si>
    <t>Florent</t>
  </si>
  <si>
    <t>SERVIAT</t>
  </si>
  <si>
    <t>DJAM</t>
  </si>
  <si>
    <t xml:space="preserve">Julien </t>
  </si>
  <si>
    <t>DELLI FIORI</t>
  </si>
  <si>
    <t>Ancien FIP</t>
  </si>
  <si>
    <t>lbibas@dso-interactive.com</t>
  </si>
  <si>
    <t>Laurent</t>
  </si>
  <si>
    <t>BIBAS</t>
  </si>
  <si>
    <t>DSO</t>
  </si>
  <si>
    <t>Prisca</t>
  </si>
  <si>
    <t>DEMAREZ</t>
  </si>
  <si>
    <t>ok Mirie</t>
  </si>
  <si>
    <t>DEMARQUE</t>
  </si>
  <si>
    <t>ancien stagiaire</t>
  </si>
  <si>
    <t>scorpet@dso-interactive.com</t>
  </si>
  <si>
    <t>CORPET</t>
  </si>
  <si>
    <t>valerie.kligerman@teotys.com</t>
  </si>
  <si>
    <t>KLIGERMAN</t>
  </si>
  <si>
    <t xml:space="preserve">petra@metisse-music.com </t>
  </si>
  <si>
    <t>Adrien</t>
  </si>
  <si>
    <t>DENIEL</t>
  </si>
  <si>
    <t xml:space="preserve">MÉTISSE MUSIC </t>
  </si>
  <si>
    <t>jfcamp@centraldupon.com</t>
  </si>
  <si>
    <t>CAMP</t>
  </si>
  <si>
    <t>DUPON</t>
  </si>
  <si>
    <t>c.stein@centraldupon.com</t>
  </si>
  <si>
    <t>STEIN</t>
  </si>
  <si>
    <t xml:space="preserve">DUPON </t>
  </si>
  <si>
    <t>snjakwa@gmail.com</t>
  </si>
  <si>
    <t>Samuel</t>
  </si>
  <si>
    <t>NJA KWA</t>
  </si>
  <si>
    <t>DUTA mag + impressions memorielles</t>
  </si>
  <si>
    <t>marionpaoli@hotmail.com</t>
  </si>
  <si>
    <t>PAOLI</t>
  </si>
  <si>
    <t xml:space="preserve">Marie-George </t>
  </si>
  <si>
    <t xml:space="preserve">BUFFET </t>
  </si>
  <si>
    <t xml:space="preserve">Malek </t>
  </si>
  <si>
    <t>BOUTIH</t>
  </si>
  <si>
    <t>Député/ Membre de la commission des affaires culturelles et de l'éducation Essonne (10e circonscription)</t>
  </si>
  <si>
    <t>alexandre@easybackline.fr</t>
  </si>
  <si>
    <t>VINARD</t>
  </si>
  <si>
    <t>Easy Backline</t>
  </si>
  <si>
    <t>ok régie</t>
  </si>
  <si>
    <t>guillaumevinard@easybackline.fr</t>
  </si>
  <si>
    <t xml:space="preserve">p5d@orange.fr </t>
  </si>
  <si>
    <t>Pierre-Vincent</t>
  </si>
  <si>
    <t>DEBATTE</t>
  </si>
  <si>
    <t>ECEP</t>
  </si>
  <si>
    <t>jean-pierre.parmentier@ecep.fr</t>
  </si>
  <si>
    <t>PARMENTIER</t>
  </si>
  <si>
    <t>philippe-loic.jacob@ecoemballages.fr</t>
  </si>
  <si>
    <t>JACOB</t>
  </si>
  <si>
    <t>ECO-EMBALLAGES</t>
  </si>
  <si>
    <t>Aurélie</t>
  </si>
  <si>
    <t>MARTZEL</t>
  </si>
  <si>
    <t>sylvie.masserot@ecoemballages.fr</t>
  </si>
  <si>
    <t>Sylvie</t>
  </si>
  <si>
    <t>MASSEROT</t>
  </si>
  <si>
    <t>sabine.valette@ac-paris.fr</t>
  </si>
  <si>
    <t>Sabine</t>
  </si>
  <si>
    <t>VALETTE</t>
  </si>
  <si>
    <t>ECOLE SAINT BENOIT Directrice</t>
  </si>
  <si>
    <t>philippe.vellozzo@ehess.fr</t>
  </si>
  <si>
    <t>VELLOZZO</t>
  </si>
  <si>
    <t>EHESS - Dircom</t>
  </si>
  <si>
    <t>presidence@ehess - PRÉCISER DANS L'OBJET À L'ATTENTION DE PC HAUTCOEUR</t>
  </si>
  <si>
    <t>Pierre-Cyrille</t>
  </si>
  <si>
    <t>HAUTCOEUR</t>
  </si>
  <si>
    <t>EHESS - Président</t>
  </si>
  <si>
    <t>gillet@ehess.fr</t>
  </si>
  <si>
    <t>Josseline</t>
  </si>
  <si>
    <t>GILLET</t>
  </si>
  <si>
    <t>EHESS - responsable de site</t>
  </si>
  <si>
    <t>aurelie.letouzey@giorgioarmani.fr</t>
  </si>
  <si>
    <t>Aurelie</t>
  </si>
  <si>
    <t>LETOUZEY</t>
  </si>
  <si>
    <t>EMPORIO ARMANI</t>
  </si>
  <si>
    <t>Je ne trouve Pas de mail ecrire à elysée</t>
  </si>
  <si>
    <t>Gaspard</t>
  </si>
  <si>
    <t xml:space="preserve">GANTZER </t>
  </si>
  <si>
    <t>est nommé Conseiller chargé des relations avec la presse, Chef du pôle communication, à la Présidence de la République.</t>
  </si>
  <si>
    <t xml:space="preserve">OK Mirie </t>
  </si>
  <si>
    <t>ludovic.drye@pasteur.fr</t>
  </si>
  <si>
    <t>DRYE</t>
  </si>
  <si>
    <t>L'esprit jazz histoire - INSTITUT PASTEUR - RÉGISSEUR GÉNÉRAL</t>
  </si>
  <si>
    <t>sophie.dubarry@cartier.com</t>
  </si>
  <si>
    <t>Sophe</t>
  </si>
  <si>
    <t>DUBARRY</t>
  </si>
  <si>
    <t>st.germain@etro.com</t>
  </si>
  <si>
    <t>FESTA</t>
  </si>
  <si>
    <t>ETRO</t>
  </si>
  <si>
    <t xml:space="preserve">yves.fremion@wanadoo.fr </t>
  </si>
  <si>
    <t>Yves</t>
  </si>
  <si>
    <t xml:space="preserve">FREMION </t>
  </si>
  <si>
    <t xml:space="preserve">Ex - conseillers généraux de Paris </t>
  </si>
  <si>
    <t>clara.foltz18@gmail.com</t>
  </si>
  <si>
    <t>Clara</t>
  </si>
  <si>
    <t>FOLTZ</t>
  </si>
  <si>
    <t>ex PARIS PREMIERE VU AGENCES…</t>
  </si>
  <si>
    <t>Pas d email ecrire à elysée ou Facebook</t>
  </si>
  <si>
    <t xml:space="preserve">Romain </t>
  </si>
  <si>
    <t>Pigenel</t>
  </si>
  <si>
    <t>ExCRIF - Directeur adjoint en charge du numérique, à Service d'information du gouvernement
Auparavant : Élysée – Présidence de la République française</t>
  </si>
  <si>
    <t>resp.stgermain@faconnable.com</t>
  </si>
  <si>
    <t xml:space="preserve">Responsable </t>
  </si>
  <si>
    <t>FACONNABLE</t>
  </si>
  <si>
    <t>brohard.brigitte@orange.fr</t>
  </si>
  <si>
    <t>Brigitte</t>
  </si>
  <si>
    <t>BROHARD</t>
  </si>
  <si>
    <t>FAIRCOM - EX PARIS DESCARTE</t>
  </si>
  <si>
    <t>jonamail@me.com</t>
  </si>
  <si>
    <t>Jona</t>
  </si>
  <si>
    <t>DUNSTHEIMER</t>
  </si>
  <si>
    <t>Manager Agathe</t>
  </si>
  <si>
    <t>ra@lefcm.org</t>
  </si>
  <si>
    <t>CHESNAIS</t>
  </si>
  <si>
    <t>FCM / dir (Raphaelle Augeard)</t>
  </si>
  <si>
    <t>stephanie.daniel@radiofrance.com, stephanie.daniel@bbox.fr</t>
  </si>
  <si>
    <t>Stéphanie</t>
  </si>
  <si>
    <t>DANIEL</t>
  </si>
  <si>
    <t>luc.frelon@radiofrance.com</t>
  </si>
  <si>
    <t>Luc</t>
  </si>
  <si>
    <t>FRELON</t>
  </si>
  <si>
    <t>armand.pirrone@radiofrance.com</t>
  </si>
  <si>
    <t>Armand</t>
  </si>
  <si>
    <t>PIRRONE</t>
  </si>
  <si>
    <t>Jane.VILLENET@radiofrance.com</t>
  </si>
  <si>
    <t>Jane</t>
  </si>
  <si>
    <t>VILLENET</t>
  </si>
  <si>
    <t>Hervé</t>
  </si>
  <si>
    <t>RIESEN</t>
  </si>
  <si>
    <t>jerome.dutrieux@adp.fr</t>
  </si>
  <si>
    <t>Jérôme</t>
  </si>
  <si>
    <t>DUTRIEUX</t>
  </si>
  <si>
    <t>L'esprit Jazz histoire - ADP</t>
  </si>
  <si>
    <t>OK fred Dona vero</t>
  </si>
  <si>
    <t>BIBRING</t>
  </si>
  <si>
    <t>FIP / Animatrice</t>
  </si>
  <si>
    <t>william.edorh@parlophonemusic.com </t>
  </si>
  <si>
    <t>William</t>
  </si>
  <si>
    <t>EDORH</t>
  </si>
  <si>
    <t>marie_egurreguy@yahoo.fr</t>
  </si>
  <si>
    <t>EGURREGUY</t>
  </si>
  <si>
    <t>LE VAGENENDE</t>
  </si>
  <si>
    <t>boris.cloteaux@fnac.com</t>
  </si>
  <si>
    <t>CLOTEAUX</t>
  </si>
  <si>
    <t>Fnac BILLETTERIE</t>
  </si>
  <si>
    <t>resp.com.montparnasse@fnac.tm.fr</t>
  </si>
  <si>
    <t>Eurydice</t>
  </si>
  <si>
    <t>Hountondji</t>
  </si>
  <si>
    <t>Fnac Montparnasse</t>
  </si>
  <si>
    <t>kastlerfred@gmail.com</t>
  </si>
  <si>
    <t>Fred</t>
  </si>
  <si>
    <t>KATSLER</t>
  </si>
  <si>
    <t>Fokal Productions</t>
  </si>
  <si>
    <t>mflageul@fondation-alliancefr.org</t>
  </si>
  <si>
    <t>CLÉMENT</t>
  </si>
  <si>
    <t>FONDATION ALLIANCE FRANCAISE Président</t>
  </si>
  <si>
    <t>ecros@fondation-alliancefr.org</t>
  </si>
  <si>
    <t>Emmanuelle</t>
  </si>
  <si>
    <t>CROS</t>
  </si>
  <si>
    <t xml:space="preserve">FONDATION ALLIANCE FRANCAISE Président </t>
  </si>
  <si>
    <t>abellini@fondation-alliancefr.org</t>
  </si>
  <si>
    <t>Commelin</t>
  </si>
  <si>
    <t>Fondation Alliance Française</t>
  </si>
  <si>
    <t>llalatonne@fondation-alliancefr.org</t>
  </si>
  <si>
    <t>Laurence</t>
  </si>
  <si>
    <t>LALATONNE</t>
  </si>
  <si>
    <t>Fondation Alliance Française Responsable activités culturelles</t>
  </si>
  <si>
    <t>jean-jacques.goron@bnpparibas.com</t>
  </si>
  <si>
    <t>GORON</t>
  </si>
  <si>
    <t>Fondation BNP Paribas</t>
  </si>
  <si>
    <t>francoise.petit@bnpparibas.com</t>
  </si>
  <si>
    <t>Françoise</t>
  </si>
  <si>
    <t>ann.daboville@bnpparibas.com</t>
  </si>
  <si>
    <t>D'ABOVILLE</t>
  </si>
  <si>
    <t>alexandre.carelle@bnpparibas.com</t>
  </si>
  <si>
    <t>CARELLE</t>
  </si>
  <si>
    <t xml:space="preserve">FONDATION BNP Paribas </t>
  </si>
  <si>
    <t>OK Vero</t>
  </si>
  <si>
    <t>anne.leguy@bnpparibas.com</t>
  </si>
  <si>
    <t>LEGUY</t>
  </si>
  <si>
    <t>Fondation BNP Paribas resp com</t>
  </si>
  <si>
    <t>cecile@fotofeverartfair.com</t>
  </si>
  <si>
    <t>D'ARAM</t>
  </si>
  <si>
    <t>FOTOFEVER</t>
  </si>
  <si>
    <t>OK dona</t>
  </si>
  <si>
    <t>patrick.visonneau@francetv.fr</t>
  </si>
  <si>
    <t>VISONNEAU</t>
  </si>
  <si>
    <t>France 3 / Dir</t>
  </si>
  <si>
    <t>laurence.figoni@radiofrance.com</t>
  </si>
  <si>
    <t>FIGONI</t>
  </si>
  <si>
    <t>jackie.petit@francetv.fr</t>
  </si>
  <si>
    <t>Jackie</t>
  </si>
  <si>
    <t>France 3 IdF</t>
  </si>
  <si>
    <t>Jean-Claude.Desjacques@francetv.fr</t>
  </si>
  <si>
    <t>Jean-Claude</t>
  </si>
  <si>
    <t>DESJACQUES</t>
  </si>
  <si>
    <t>France 3 IdF / Rédac chef</t>
  </si>
  <si>
    <t>joanna.guerrier@fnac.com</t>
  </si>
  <si>
    <t>Joanna</t>
  </si>
  <si>
    <t>GUERRIER</t>
  </si>
  <si>
    <t>France BILLET</t>
  </si>
  <si>
    <t>catherine.haudecoeur@fnac.tm.fr</t>
  </si>
  <si>
    <t>HAUDECOEUR</t>
  </si>
  <si>
    <t>jean.beghin@radiofrance.com</t>
  </si>
  <si>
    <t>Jean</t>
  </si>
  <si>
    <t>BEGHIN</t>
  </si>
  <si>
    <t>France Inter</t>
  </si>
  <si>
    <t>FRED</t>
  </si>
  <si>
    <t>elsa.boublil@radiofrance.com</t>
  </si>
  <si>
    <t>Elsa</t>
  </si>
  <si>
    <t>BOUBLIL</t>
  </si>
  <si>
    <t>France INTER</t>
  </si>
  <si>
    <t>dutilh@aol.com</t>
  </si>
  <si>
    <t>Alex</t>
  </si>
  <si>
    <t>DUTILH</t>
  </si>
  <si>
    <t>France musique</t>
  </si>
  <si>
    <t>presse</t>
  </si>
  <si>
    <t>lionel.eskenazi@wanadoo.fr</t>
  </si>
  <si>
    <t xml:space="preserve">ESKENAZI </t>
  </si>
  <si>
    <t>France Musique</t>
  </si>
  <si>
    <t>jamboisc@gmail.com</t>
  </si>
  <si>
    <t>Jambois</t>
  </si>
  <si>
    <t>French Flair Trio</t>
  </si>
  <si>
    <t>Houard</t>
  </si>
  <si>
    <t>GALERIE CATHERINE HOUARD</t>
  </si>
  <si>
    <t>Julian</t>
  </si>
  <si>
    <t>Sanvelian</t>
  </si>
  <si>
    <t>GERARD DAREL</t>
  </si>
  <si>
    <t>Katarina</t>
  </si>
  <si>
    <t>GOETHE Institut</t>
  </si>
  <si>
    <t>ok Véro Fred</t>
  </si>
  <si>
    <t>Paul</t>
  </si>
  <si>
    <t>BREMBLY</t>
  </si>
  <si>
    <t>GOLDEN GATE QUARTET</t>
  </si>
  <si>
    <t>nin.graphiste@gmail.com</t>
  </si>
  <si>
    <t>Virginie</t>
  </si>
  <si>
    <t>SALVANEZ</t>
  </si>
  <si>
    <t>Graphiste</t>
  </si>
  <si>
    <t>michel.garret @ratp.fr</t>
  </si>
  <si>
    <t>GARRET</t>
  </si>
  <si>
    <t>L'esprit jazz histoire - RATP</t>
  </si>
  <si>
    <t>Joaquim.Braz@blanc.net</t>
  </si>
  <si>
    <t>Joachim</t>
  </si>
  <si>
    <t>BRAZ</t>
  </si>
  <si>
    <t>groupe frères Blanc - Brasseries Ternes`</t>
  </si>
  <si>
    <t xml:space="preserve">m.gastli@gmail.com </t>
  </si>
  <si>
    <t>Mohammed</t>
  </si>
  <si>
    <t>GASTLI</t>
  </si>
  <si>
    <t>Bee Jazz</t>
  </si>
  <si>
    <t>caramba.luc@wanadoo.fr</t>
  </si>
  <si>
    <t>GAURICHON</t>
  </si>
  <si>
    <t>CARAMBA</t>
  </si>
  <si>
    <t>philippe.bully@blanc.net</t>
  </si>
  <si>
    <t>BULLY</t>
  </si>
  <si>
    <t>groupe frères Blanc- PETIT ZINC ET DIRECTEUR BRASSERIES</t>
  </si>
  <si>
    <t>Thomine</t>
  </si>
  <si>
    <t>De Charrette</t>
  </si>
  <si>
    <t>GUERLAIN</t>
  </si>
  <si>
    <t>Benoît</t>
  </si>
  <si>
    <t>Gensollen</t>
  </si>
  <si>
    <t>BNP</t>
  </si>
  <si>
    <t>bgermon@fft.fr</t>
  </si>
  <si>
    <t>GERMON</t>
  </si>
  <si>
    <t xml:space="preserve">ROLAND GARROS </t>
  </si>
  <si>
    <t>GG ?</t>
  </si>
  <si>
    <t>fhanlet@pianoshanlet.fr</t>
  </si>
  <si>
    <t>HANLET</t>
  </si>
  <si>
    <t>OK vero</t>
  </si>
  <si>
    <t>cregazzoni@pianoshanlet.fr</t>
  </si>
  <si>
    <t>REGAZZONI</t>
  </si>
  <si>
    <t>lgomes@pianoshanlet.fr</t>
  </si>
  <si>
    <t>Liliana</t>
  </si>
  <si>
    <t>GOMES</t>
  </si>
  <si>
    <t>Hanlet Pianos</t>
  </si>
  <si>
    <t>ok Caline</t>
  </si>
  <si>
    <t>bruno@aibcparis.com</t>
  </si>
  <si>
    <t>GILLES</t>
  </si>
  <si>
    <t>L'esprit Jazz histoire - AIBC</t>
  </si>
  <si>
    <t>isabelle@aibcparis.com</t>
  </si>
  <si>
    <t>GILLES-EURVIN</t>
  </si>
  <si>
    <t>pbussy@harmoniamundi.com</t>
  </si>
  <si>
    <t>Pascal</t>
  </si>
  <si>
    <t>BUSSY</t>
  </si>
  <si>
    <t>HARMONIA MUNDI</t>
  </si>
  <si>
    <t>jeannoel@looproductions.com</t>
  </si>
  <si>
    <t>Jean-Noel</t>
  </si>
  <si>
    <t>GINIBRE</t>
  </si>
  <si>
    <t>Loop Productions</t>
  </si>
  <si>
    <t>omain.hapikian@hermes.com</t>
  </si>
  <si>
    <t>HAPIKIA</t>
  </si>
  <si>
    <t>HERMES</t>
  </si>
  <si>
    <t>laurence.guinebretiere@hotel-bel-ami.com</t>
  </si>
  <si>
    <t>GUINEBRETIERE</t>
  </si>
  <si>
    <t>HOTEL BEL AMI DG</t>
  </si>
  <si>
    <t>Guipet</t>
  </si>
  <si>
    <t>HOTEL D’AUBUSSON</t>
  </si>
  <si>
    <t>Michael</t>
  </si>
  <si>
    <t>Bouju</t>
  </si>
  <si>
    <t>HUGO BOSS</t>
  </si>
  <si>
    <t>Gianni</t>
  </si>
  <si>
    <t>Hugues Pouget</t>
  </si>
  <si>
    <t>HUGO ET VICTOR</t>
  </si>
  <si>
    <t>Clothilde</t>
  </si>
  <si>
    <t>Vanuxem</t>
  </si>
  <si>
    <t>manager@hoteldaubusson.com</t>
  </si>
  <si>
    <t>GUIPET</t>
  </si>
  <si>
    <t>Hôtel d'Aubusson DG</t>
  </si>
  <si>
    <t>christianbrenner@free.fr</t>
  </si>
  <si>
    <t>BRENNER</t>
  </si>
  <si>
    <t>Hôtel d'Aubusson programmation musicale</t>
  </si>
  <si>
    <t>flavienphilippon@hotmail.com</t>
  </si>
  <si>
    <t>Flavien</t>
  </si>
  <si>
    <t>PHILIPPON</t>
  </si>
  <si>
    <t>Hôtel d'Aubusson Responsable du Bar</t>
  </si>
  <si>
    <t>Francesca</t>
  </si>
  <si>
    <t>La Mastra</t>
  </si>
  <si>
    <t>HÔTEL ESPRIT SAINT GERMAIN</t>
  </si>
  <si>
    <t>resa@hotel-madison.com</t>
  </si>
  <si>
    <t>CAILLE</t>
  </si>
  <si>
    <t>Hôtel Madison</t>
  </si>
  <si>
    <t>c.demon@hotel-madison.com</t>
  </si>
  <si>
    <t>DEMON</t>
  </si>
  <si>
    <t>Hôtel Madison - DG</t>
  </si>
  <si>
    <t>muriel.r.grasdepot@aexp.com</t>
  </si>
  <si>
    <t>Muriel</t>
  </si>
  <si>
    <t>GRASDEPOT</t>
  </si>
  <si>
    <t>AMERICAN EXPRESS</t>
  </si>
  <si>
    <t>akonjini@leshotelsdeparis.com&gt;</t>
  </si>
  <si>
    <t>Arjang</t>
  </si>
  <si>
    <t>KONJINI</t>
  </si>
  <si>
    <t>Hôtel villa Panthéon, DG</t>
  </si>
  <si>
    <t>ok dona-caline</t>
  </si>
  <si>
    <t>jpdesjeunes@leshotelsdeparis.com</t>
  </si>
  <si>
    <t>DESJEUNES</t>
  </si>
  <si>
    <t>Hôtels de Paris / Directeur commercial</t>
  </si>
  <si>
    <t>gregoirejuliette@gmail.com</t>
  </si>
  <si>
    <t>Juliette</t>
  </si>
  <si>
    <t>GREGOIRE</t>
  </si>
  <si>
    <t>L'ESPRIT JAZZ histoire - accueil</t>
  </si>
  <si>
    <t xml:space="preserve">Franck </t>
  </si>
  <si>
    <t>Margeron</t>
  </si>
  <si>
    <t>INEDIT</t>
  </si>
  <si>
    <t>hlefur@inesdelafressange.fr</t>
  </si>
  <si>
    <t>LEFUR</t>
  </si>
  <si>
    <t>INES DE LA FRESSANGE</t>
  </si>
  <si>
    <t>corinne.jamma@pasteur.fr</t>
  </si>
  <si>
    <t>JAMMA</t>
  </si>
  <si>
    <t>INSTITUT PASTEUR - rédac chef Lettre de l'Institut</t>
  </si>
  <si>
    <t>christophe.guillou@bnpparibas.com</t>
  </si>
  <si>
    <t>GUILLOU</t>
  </si>
  <si>
    <t xml:space="preserve">BNP SAINT GERMAIN </t>
  </si>
  <si>
    <t>Maria</t>
  </si>
  <si>
    <t>panquetil.jazz@gmail.com</t>
  </si>
  <si>
    <t xml:space="preserve">ANQUETIL </t>
  </si>
  <si>
    <t>IRMA</t>
  </si>
  <si>
    <t>jonathan.glusman@gmail.com</t>
  </si>
  <si>
    <t>Jonathan</t>
  </si>
  <si>
    <t>GLUSMAN</t>
  </si>
  <si>
    <t>JAZZMAG/Jazzman</t>
  </si>
  <si>
    <t>thomas.boudrant@orange.fr</t>
  </si>
  <si>
    <t>BOUDRANT</t>
  </si>
  <si>
    <t>JazzNews</t>
  </si>
  <si>
    <t>Christiane</t>
  </si>
  <si>
    <t>TAUBIRA</t>
  </si>
  <si>
    <t xml:space="preserve">je vois pour le le mail </t>
  </si>
  <si>
    <t>jorancariou@gmail.com</t>
  </si>
  <si>
    <t>Joran</t>
  </si>
  <si>
    <t>CARIOU</t>
  </si>
  <si>
    <t>JORAN CARIOU TRIO</t>
  </si>
  <si>
    <t>bruno.pfeiffer@free.fr</t>
  </si>
  <si>
    <t>PFEIFFER</t>
  </si>
  <si>
    <t xml:space="preserve">journaliste </t>
  </si>
  <si>
    <t>Journaliste Le Parisien Magazine, Télérama, Vivre Paris (pages culture), Arts Magazine, Radio Libertaire</t>
  </si>
  <si>
    <t>store_rennes@kenzo.fr</t>
  </si>
  <si>
    <t>Evelyne</t>
  </si>
  <si>
    <t>Ibrahimi</t>
  </si>
  <si>
    <t>KENZO</t>
  </si>
  <si>
    <t>Revillard</t>
  </si>
  <si>
    <t>KIEHLS</t>
  </si>
  <si>
    <t>yurika.hattori-fiscus@cartier.com</t>
  </si>
  <si>
    <t>Yurika</t>
  </si>
  <si>
    <t>HATTORI-FISCUS</t>
  </si>
  <si>
    <t>c.joly@senat.fr</t>
  </si>
  <si>
    <t>JOLY</t>
  </si>
  <si>
    <t>Kiosque Luxembourg / Com</t>
  </si>
  <si>
    <t>nouveau nom ?</t>
  </si>
  <si>
    <t>Kiosques Jeunes</t>
  </si>
  <si>
    <t>Olivia</t>
  </si>
  <si>
    <t>HAUTSCH</t>
  </si>
  <si>
    <t>PAROISSE ST GERMAIN DES PRÉS Administrateur</t>
  </si>
  <si>
    <t>elias.lecocq@kurtsalmon.com</t>
  </si>
  <si>
    <t>Elias</t>
  </si>
  <si>
    <t>LECOCQ</t>
  </si>
  <si>
    <t>Kurt Salmon</t>
  </si>
  <si>
    <t>annelaure.barut@me.com</t>
  </si>
  <si>
    <t>Anne-Laure</t>
  </si>
  <si>
    <t>BARUT</t>
  </si>
  <si>
    <t>L'ESPRIT JAZ histoire - FUSALP</t>
  </si>
  <si>
    <t>lmibel@gmail.com</t>
  </si>
  <si>
    <t>Helmie</t>
  </si>
  <si>
    <t>BELLINI</t>
  </si>
  <si>
    <t>L'ESPRIT JAZZ</t>
  </si>
  <si>
    <t>EJ</t>
  </si>
  <si>
    <t>jhervemichel@gmail.com</t>
  </si>
  <si>
    <t>HERVE</t>
  </si>
  <si>
    <t>Nueva Onda</t>
  </si>
  <si>
    <t>alixe@espritjazz.com</t>
  </si>
  <si>
    <t xml:space="preserve">Alixe </t>
  </si>
  <si>
    <t>BONILO</t>
  </si>
  <si>
    <t>rldelizy@orange.fr</t>
  </si>
  <si>
    <t>Roland</t>
  </si>
  <si>
    <t>DELIZY</t>
  </si>
  <si>
    <t xml:space="preserve">nicolashaaser@gmail.com </t>
  </si>
  <si>
    <t>HAASER</t>
  </si>
  <si>
    <t>donatienne@espritjazz.com</t>
  </si>
  <si>
    <t>Donatienne</t>
  </si>
  <si>
    <t>HANTIN</t>
  </si>
  <si>
    <t>L'esprit Jazz</t>
  </si>
  <si>
    <t>Nicole</t>
  </si>
  <si>
    <t>HOGNON</t>
  </si>
  <si>
    <t>raphaelle@espritjazz.com</t>
  </si>
  <si>
    <t>Raphaëlle</t>
  </si>
  <si>
    <t>LEPINEUX</t>
  </si>
  <si>
    <t>charlotte@espritjazz.com</t>
  </si>
  <si>
    <t>MALHERBE</t>
  </si>
  <si>
    <t>MAGNAN DE BORNIER</t>
  </si>
  <si>
    <t>vprugnaud@redboxprod.com</t>
  </si>
  <si>
    <t>Véronique</t>
  </si>
  <si>
    <t>PRUGNAUD</t>
  </si>
  <si>
    <t>jacq.raymond@gmail.com</t>
  </si>
  <si>
    <t>RAYMOND</t>
  </si>
  <si>
    <t>geraldine@espritjazz.com</t>
  </si>
  <si>
    <t>Géraldine</t>
  </si>
  <si>
    <t>SANTIN</t>
  </si>
  <si>
    <t>HURE</t>
  </si>
  <si>
    <t>msolves@orange.fr</t>
  </si>
  <si>
    <t>Myriam</t>
  </si>
  <si>
    <t>SOLVÈS</t>
  </si>
  <si>
    <t>veronique@espritjazz.com</t>
  </si>
  <si>
    <t>TRONCHOT</t>
  </si>
  <si>
    <t>caline@espritjazz.com</t>
  </si>
  <si>
    <t>Câline</t>
  </si>
  <si>
    <t>YAMAKAWA</t>
  </si>
  <si>
    <t xml:space="preserve">Loanne </t>
  </si>
  <si>
    <t>DA Cruz</t>
  </si>
  <si>
    <t>EJ 2016</t>
  </si>
  <si>
    <t>n'est plus à Radio France</t>
  </si>
  <si>
    <t>JACQUEMAIN</t>
  </si>
  <si>
    <t>L'ESPRIT JAZZ histoire - Mairie Paris &gt; Radio France - Adj au Secr Gal de la Pdce chargé relations institutionnelles</t>
  </si>
  <si>
    <t>pierre.jalady@bmw.fr</t>
  </si>
  <si>
    <t>JALADY</t>
  </si>
  <si>
    <t>BMW</t>
  </si>
  <si>
    <t>BOUCLIER</t>
  </si>
  <si>
    <t>camillejanodet@gmail.com</t>
  </si>
  <si>
    <t>Camille</t>
  </si>
  <si>
    <t>JANODET</t>
  </si>
  <si>
    <t>Agathe</t>
  </si>
  <si>
    <t>ESPOSITO</t>
  </si>
  <si>
    <t>Frederic</t>
  </si>
  <si>
    <t>CHARBAUT</t>
  </si>
  <si>
    <t>florencemula@hotmail.com</t>
  </si>
  <si>
    <t>MULA</t>
  </si>
  <si>
    <t xml:space="preserve">L'ESPRIT JAZZ </t>
  </si>
  <si>
    <t>lea@festivaljazzsaintgermainparis.com</t>
  </si>
  <si>
    <t>Léa</t>
  </si>
  <si>
    <t>COUTY</t>
  </si>
  <si>
    <t>ludovic@espritjazz.com</t>
  </si>
  <si>
    <t>DOUKHAN</t>
  </si>
  <si>
    <t>margaux@festivaljazzsaintgermainparis.com</t>
  </si>
  <si>
    <t>Margaux</t>
  </si>
  <si>
    <t>HARDOIN</t>
  </si>
  <si>
    <t>jb@jb-juris.fr</t>
  </si>
  <si>
    <t>Joseph</t>
  </si>
  <si>
    <t>BREHAM</t>
  </si>
  <si>
    <t>L'ESPRIT JAZZ - cabinet Ancille</t>
  </si>
  <si>
    <t>vf@jb-juris.fr</t>
  </si>
  <si>
    <t>FILLOLA</t>
  </si>
  <si>
    <t>Jouault.jlj@gmail.com</t>
  </si>
  <si>
    <t>Jean Luc</t>
  </si>
  <si>
    <t>JOUAULT</t>
  </si>
  <si>
    <t>L'ESPRIT JAZZ - Gendre de Joël, mari de Sandra</t>
  </si>
  <si>
    <t>antoinejouault@orange.fr</t>
  </si>
  <si>
    <t>L'ESPRIT JAZZ - Petit fils de Joël</t>
  </si>
  <si>
    <t>DUREPAIRE</t>
  </si>
  <si>
    <t>L'ESPRIT JAZZ - Secrétaire Général
MUSICBOX PUBLISHING - Directeur</t>
  </si>
  <si>
    <t>emmanuel.kirklar@paris.fr</t>
  </si>
  <si>
    <t>Emmanuel</t>
  </si>
  <si>
    <t>KIRKLAR</t>
  </si>
  <si>
    <t>Conservatoire du 6è Directeur</t>
  </si>
  <si>
    <t>joa@espritjazz.com</t>
  </si>
  <si>
    <t>Joa</t>
  </si>
  <si>
    <t>SCETBON</t>
  </si>
  <si>
    <t>L'esprit Jazz - Tremplin Jeunes Talents</t>
  </si>
  <si>
    <t>jean-jacques.knaebel@orange.fr</t>
  </si>
  <si>
    <t>KNAEBEL</t>
  </si>
  <si>
    <t>L'ESPRIT JAZZ histoire - photographe</t>
  </si>
  <si>
    <t>Aurelia</t>
  </si>
  <si>
    <t>EJ 2015</t>
  </si>
  <si>
    <t>Bono</t>
  </si>
  <si>
    <t>OK Véro Dona Fred</t>
  </si>
  <si>
    <t>jean.amanieu@gmail.com</t>
  </si>
  <si>
    <t>AMANIEU</t>
  </si>
  <si>
    <t>L'ESPRIT JAZZ histoire</t>
  </si>
  <si>
    <t>OkDona caline Fred Charlotte</t>
  </si>
  <si>
    <t>vincent.kowalski@cegetel.net</t>
  </si>
  <si>
    <t>KOWALSKI</t>
  </si>
  <si>
    <t xml:space="preserve">contact@mediateurdulivre.fr </t>
  </si>
  <si>
    <t xml:space="preserve">Laurence </t>
  </si>
  <si>
    <t>Engel</t>
  </si>
  <si>
    <t>L'ESPRIT JAZZ histoire  - marie de paris Maitenenat Médiateur du livre</t>
  </si>
  <si>
    <t>maxime.labedan@me.com</t>
  </si>
  <si>
    <t>Max</t>
  </si>
  <si>
    <t>LABEDAN</t>
  </si>
  <si>
    <t>L'ESPRIT JAZZ histoire - régie</t>
  </si>
  <si>
    <t>ok dona Mimi</t>
  </si>
  <si>
    <t>geraud.dastorg@adp.fr</t>
  </si>
  <si>
    <t>Geraud</t>
  </si>
  <si>
    <t>D'ASTORG</t>
  </si>
  <si>
    <t>franck.mereyde@adp.fr</t>
  </si>
  <si>
    <t>MEREYDE</t>
  </si>
  <si>
    <t>aurelie.bruneau@arval.fr</t>
  </si>
  <si>
    <t>BRUNEAU</t>
  </si>
  <si>
    <t>L'esprit jazz histoire - ARVAL</t>
  </si>
  <si>
    <t>loic_lafontaine@gmx.yamaha.com</t>
  </si>
  <si>
    <t>LAFONTAINE</t>
  </si>
  <si>
    <t>martine.lajoinie@bnpparibas.com</t>
  </si>
  <si>
    <t>LAJOINIE</t>
  </si>
  <si>
    <t>CIB</t>
  </si>
  <si>
    <t>claire.stankovich@numericable.com</t>
  </si>
  <si>
    <t>DE STANKOVICH</t>
  </si>
  <si>
    <t>L'esprit Jazz histoire - CHOCOLATIER RICHART</t>
  </si>
  <si>
    <t>pascal.gamain@richart.com</t>
  </si>
  <si>
    <t>Gamin</t>
  </si>
  <si>
    <t>Véro ?</t>
  </si>
  <si>
    <t>Didier</t>
  </si>
  <si>
    <t>LAMBERT</t>
  </si>
  <si>
    <t>CROUS / Directeur</t>
  </si>
  <si>
    <t xml:space="preserve">christian.barfety@ecep.fr </t>
  </si>
  <si>
    <t>BARFETY</t>
  </si>
  <si>
    <t>L'ESPRIT JAZZ histoire - ECEP</t>
  </si>
  <si>
    <t>j.chifflier@gmail.com</t>
  </si>
  <si>
    <t>CHIFFLIER</t>
  </si>
  <si>
    <t>L'esprit Jazz histoire - EMPORIO ARMANI</t>
  </si>
  <si>
    <t>dixiefrog.pl@wanadoo.fr</t>
  </si>
  <si>
    <t>LANGLOIS</t>
  </si>
  <si>
    <t>Dixiefrog</t>
  </si>
  <si>
    <t>pauline.novara@giorgioarmani.fr</t>
  </si>
  <si>
    <t>NOVARA</t>
  </si>
  <si>
    <t>TRIDDE-MAZLOUM</t>
  </si>
  <si>
    <t xml:space="preserve">L'ESPRIT JAZZ histoire - FONDATION BNP Paribas </t>
  </si>
  <si>
    <t>ok dona fred véro geraldine</t>
  </si>
  <si>
    <t>frederic.theret@fdf.org</t>
  </si>
  <si>
    <t>Frédéric</t>
  </si>
  <si>
    <t>THÉRET</t>
  </si>
  <si>
    <t>L'esprit jazz histoire - FONDATION DE France</t>
  </si>
  <si>
    <t>moniqueleprince@aliceadsl.fr</t>
  </si>
  <si>
    <t>LEPRINCE</t>
  </si>
  <si>
    <t>L'esprit jazz histoire - IMPRESSION RIVE GAUCHE</t>
  </si>
  <si>
    <t>vanglade@cite-musique.fr</t>
  </si>
  <si>
    <t>ANGLADE</t>
  </si>
  <si>
    <t>L'ESPRIT JAZZ histoire - La Villette</t>
  </si>
  <si>
    <t>fatima.lalem@gmail.com</t>
  </si>
  <si>
    <t>Fatima</t>
  </si>
  <si>
    <t>LALEM</t>
  </si>
  <si>
    <t>L'ESPRIT JAZZ histoire - Mairie de Paris</t>
  </si>
  <si>
    <t>Ok Myriam Dona</t>
  </si>
  <si>
    <t>rg-sumo.sa@wanadoo.fr</t>
  </si>
  <si>
    <t>REY-GRANGE</t>
  </si>
  <si>
    <t>L'ESPRIT JAZZ histoire - Mécène</t>
  </si>
  <si>
    <t>olivier.py@festival-avignon.com</t>
  </si>
  <si>
    <t xml:space="preserve">Olivier </t>
  </si>
  <si>
    <t>PY</t>
  </si>
  <si>
    <t>L'ESPRIT JAZZ histoire - Odéon &gt; Avignon</t>
  </si>
  <si>
    <t>ok Dona Fred</t>
  </si>
  <si>
    <t>paul.rondin@festival-avignon.com</t>
  </si>
  <si>
    <t>RONDIN</t>
  </si>
  <si>
    <t>denis.bretin@mairie-lyon.fr</t>
  </si>
  <si>
    <t>BRETIN</t>
  </si>
  <si>
    <t>L'ESPRIT JAZZ histoire - Odéon &gt; Grande Halle Lyon</t>
  </si>
  <si>
    <t>frederic.dardel@parisdescartes.fr</t>
  </si>
  <si>
    <t>DARDEL</t>
  </si>
  <si>
    <t>L'ESPRIT JAZZ histoire - PARIS DESCARTES Président</t>
  </si>
  <si>
    <t>alain-cotte@orange.fr</t>
  </si>
  <si>
    <t>COTTE</t>
  </si>
  <si>
    <t>s.lemalefant@gmail.com</t>
  </si>
  <si>
    <t>LE MALÉFANT</t>
  </si>
  <si>
    <t>Ok Dona</t>
  </si>
  <si>
    <t>pistou4ever@hotmail.com</t>
  </si>
  <si>
    <t>DUCASSE</t>
  </si>
  <si>
    <t>L'ESPRIT JAZZ histoire - Photographe</t>
  </si>
  <si>
    <t>sergine@skynet.be</t>
  </si>
  <si>
    <t>Guy</t>
  </si>
  <si>
    <t>LE QUERREC</t>
  </si>
  <si>
    <t>slr@neuf.fr</t>
  </si>
  <si>
    <t>LEROUX</t>
  </si>
  <si>
    <t>christianrose.photos@free.fr</t>
  </si>
  <si>
    <t>ROSE</t>
  </si>
  <si>
    <t>accompagné</t>
  </si>
  <si>
    <t>mouna.benjelloun.maufoux@gmail.com</t>
  </si>
  <si>
    <t>Mouna</t>
  </si>
  <si>
    <t>BENJELLOUN</t>
  </si>
  <si>
    <t>dvaleau@gmail.com</t>
  </si>
  <si>
    <t>Delphine</t>
  </si>
  <si>
    <t>VALEAU</t>
  </si>
  <si>
    <t>L'ESPRIT JAZZ histoire - resp photos</t>
  </si>
  <si>
    <t>contact@kossuth.fr</t>
  </si>
  <si>
    <t>Quentin</t>
  </si>
  <si>
    <t>LEFRANÇOIS</t>
  </si>
  <si>
    <t>L'ESPRIT JAZZ histoire - KOSSUTH, cinéma</t>
  </si>
  <si>
    <t>ok dona Fred</t>
  </si>
  <si>
    <t>qlefrancois@noos.fr</t>
  </si>
  <si>
    <t>mcdf@richart.com</t>
  </si>
  <si>
    <t>L'esprit jazz histoire - RICHART</t>
  </si>
  <si>
    <t>julien.leger@sncf.fr</t>
  </si>
  <si>
    <t>Julien</t>
  </si>
  <si>
    <t>LEGER</t>
  </si>
  <si>
    <t>SNCF</t>
  </si>
  <si>
    <t>darnoux@sepsad.com</t>
  </si>
  <si>
    <t>Daniel</t>
  </si>
  <si>
    <t>L'ESPRIT JAZZ histoire - SEPSAD</t>
  </si>
  <si>
    <t>OK Dona-Fred vero-</t>
  </si>
  <si>
    <t>cdebaene@sepsad.com</t>
  </si>
  <si>
    <t>DEBAENE</t>
  </si>
  <si>
    <t>L'esprit jazz histoire - SEPSAD</t>
  </si>
  <si>
    <t>virginie.verdun@sfr.com</t>
  </si>
  <si>
    <t>VERDUN</t>
  </si>
  <si>
    <t>L'esprit jazz histoire - SFR</t>
  </si>
  <si>
    <t>p.alleaume@senat.fr</t>
  </si>
  <si>
    <t>ALLEAUME</t>
  </si>
  <si>
    <t>L'ESPRIT JAZZ histoire - Sénat</t>
  </si>
  <si>
    <t xml:space="preserve">ph.dominati@senat.fr  </t>
  </si>
  <si>
    <t>DOMINATI</t>
  </si>
  <si>
    <t>L'ESPRIT JAZZ histoire - Sénateur</t>
  </si>
  <si>
    <t>micheleandre@wanadoo.fr</t>
  </si>
  <si>
    <t xml:space="preserve">ANDRE </t>
  </si>
  <si>
    <t xml:space="preserve">L'ESPRIT JAZZ histoire - Sénatrice </t>
  </si>
  <si>
    <t>i.debre@senat.fr</t>
  </si>
  <si>
    <t>creolwrld@aol.com</t>
  </si>
  <si>
    <t>NEVSKI</t>
  </si>
  <si>
    <t>L'ESPRIT JAZZ histoire - traduction accueil</t>
  </si>
  <si>
    <t>alejandra.norambuena.skira@sacem.fr</t>
  </si>
  <si>
    <t>Alejandra</t>
  </si>
  <si>
    <t>NOREMBUENA-SKIRA</t>
  </si>
  <si>
    <t>L'ESPRIT JAZZ histoire ACTION CULTURELLE directrice artistique</t>
  </si>
  <si>
    <t>Igor.lenoir@googlemail.com</t>
  </si>
  <si>
    <t>Igor</t>
  </si>
  <si>
    <t>LENOIR</t>
  </si>
  <si>
    <t>marc.le-roy@elysee.fr</t>
  </si>
  <si>
    <t>LEROY</t>
  </si>
  <si>
    <t>L'ESPRIT JAZZ histoire COMITÉ D'HONNEUR</t>
  </si>
  <si>
    <t>sandra.leroyj@gmail.com</t>
  </si>
  <si>
    <t>fgastaud@larp.fr</t>
  </si>
  <si>
    <t xml:space="preserve">GASTAUD </t>
  </si>
  <si>
    <t xml:space="preserve">L'ESPRIT JAZZ histoire Ex conseillère technique culture Conseil Régionale </t>
  </si>
  <si>
    <t>philippe.nogrix@wanadoo.fr</t>
  </si>
  <si>
    <t>NOGRIX</t>
  </si>
  <si>
    <t>L'ESPRIT JAZZ histoire Sénateur (&gt;2009)</t>
  </si>
  <si>
    <t>contact@alcazar.fr</t>
  </si>
  <si>
    <t>BESMOND</t>
  </si>
  <si>
    <t>L'ESPRIT JAZZ lobbying - Alcazar</t>
  </si>
  <si>
    <t>LEROI</t>
  </si>
  <si>
    <t>melodietyler@gmail.com</t>
  </si>
  <si>
    <t>Mélodie</t>
  </si>
  <si>
    <t>TYLER</t>
  </si>
  <si>
    <t>L'ESPRIT JAZZ traductrice J&amp;B</t>
  </si>
  <si>
    <t>elodie.leroux-martin@justice.fr</t>
  </si>
  <si>
    <t>Elodie</t>
  </si>
  <si>
    <t>LEROUX MARTIN</t>
  </si>
  <si>
    <t>SPIP 78 - Conseillère sur le département</t>
  </si>
  <si>
    <t>culturelibertepaix@gmail.com</t>
  </si>
  <si>
    <t xml:space="preserve">Fara C </t>
  </si>
  <si>
    <t>FARA C</t>
  </si>
  <si>
    <t>L'HUMANITÉ</t>
  </si>
  <si>
    <t xml:space="preserve">Céline </t>
  </si>
  <si>
    <t>Ostorero</t>
  </si>
  <si>
    <t>LA MAISON DE LA CHINE</t>
  </si>
  <si>
    <t>isabelle@la-mission.com</t>
  </si>
  <si>
    <t>Rodier</t>
  </si>
  <si>
    <t>La Mission</t>
  </si>
  <si>
    <t>boutique.stgermain@laperla.com</t>
  </si>
  <si>
    <t>Teresa</t>
  </si>
  <si>
    <t>DRAZEK</t>
  </si>
  <si>
    <t>LA PERLA</t>
  </si>
  <si>
    <t>nouveau mail à partir du 2 mai</t>
  </si>
  <si>
    <t>Ondine</t>
  </si>
  <si>
    <t>GARCIA</t>
  </si>
  <si>
    <t xml:space="preserve">la Philharmonie / Directrice-adjointe du Département Education et Ressources </t>
  </si>
  <si>
    <t>contact@larhumerie.com</t>
  </si>
  <si>
    <t>Julia</t>
  </si>
  <si>
    <t>Bodin-Hérenguel</t>
  </si>
  <si>
    <t>LA RHUMERIE</t>
  </si>
  <si>
    <t>Giovanni</t>
  </si>
  <si>
    <t>Bouard</t>
  </si>
  <si>
    <t>LA SOCIETE</t>
  </si>
  <si>
    <t>vincent.r.lietard@jpmorgan.com</t>
  </si>
  <si>
    <t>LIETARD</t>
  </si>
  <si>
    <t>L'esprit jazz histoire - JP MORGAN</t>
  </si>
  <si>
    <t>Jean Louis</t>
  </si>
  <si>
    <t>Coste</t>
  </si>
  <si>
    <t>Jean-Pierre.Bartoli@paris-sorbonne.fr</t>
  </si>
  <si>
    <t>BARTOLI</t>
  </si>
  <si>
    <t>La Sorbonne / Vice-Président conseil scientifique</t>
  </si>
  <si>
    <t>samuel.mahe@paris-sorbonne.fr</t>
  </si>
  <si>
    <t>Samuël</t>
  </si>
  <si>
    <t>MAHÉ</t>
  </si>
  <si>
    <t>LA SORBONNE PARIS IV</t>
  </si>
  <si>
    <t xml:space="preserve"> &lt;yann.migoubert@paris-sorbonne.fr&gt;</t>
  </si>
  <si>
    <t>Yann</t>
  </si>
  <si>
    <t>MIGOUBERT</t>
  </si>
  <si>
    <t>gaelle.bailly-franc@upmc.fr</t>
  </si>
  <si>
    <t>Gaëlle</t>
  </si>
  <si>
    <t>BAILLY-Franc</t>
  </si>
  <si>
    <t>La Sorbonne Pierre et Marie Curie / Dir vie étudiante</t>
  </si>
  <si>
    <t>Sbendali@laduree.com</t>
  </si>
  <si>
    <t>Safia</t>
  </si>
  <si>
    <t>Bendali</t>
  </si>
  <si>
    <t>LADUREE</t>
  </si>
  <si>
    <t>ebenjamin@laduree.com</t>
  </si>
  <si>
    <t>Benjamin</t>
  </si>
  <si>
    <t>Morgane</t>
  </si>
  <si>
    <t>MOUCHDEBOEUF</t>
  </si>
  <si>
    <t>LANCEL</t>
  </si>
  <si>
    <t>mamiot@jaguarlandrover.com</t>
  </si>
  <si>
    <t>Marie-Christine</t>
  </si>
  <si>
    <t>AMIOT</t>
  </si>
  <si>
    <t>LAND ROVER</t>
  </si>
  <si>
    <t>lbutaye@jaguarlandrover.com</t>
  </si>
  <si>
    <t>BUTAYE</t>
  </si>
  <si>
    <t>michel.tafanel@sfr.fr</t>
  </si>
  <si>
    <t>Tafanel</t>
  </si>
  <si>
    <t>LE BONAPARTE</t>
  </si>
  <si>
    <t>sasulebonaparte@orange.fr</t>
  </si>
  <si>
    <t>PERNEY</t>
  </si>
  <si>
    <t>Le Bonaparte</t>
  </si>
  <si>
    <t>bertrand.mallet@wanadoo.fr</t>
  </si>
  <si>
    <t>MALLET</t>
  </si>
  <si>
    <t>NUC</t>
  </si>
  <si>
    <t>LE FIGARO</t>
  </si>
  <si>
    <t>olivier@lepetitstudio.eu</t>
  </si>
  <si>
    <t>DUSSAUSSE</t>
  </si>
  <si>
    <t>Le Petit Studio</t>
  </si>
  <si>
    <t>louisabey@yahoo.fr</t>
  </si>
  <si>
    <t xml:space="preserve">Isabelle </t>
  </si>
  <si>
    <t>MARCHAND</t>
  </si>
  <si>
    <t>L'esprit Jazz histoire - comm</t>
  </si>
  <si>
    <t>ok Dona Fred Vero mimi Nicole</t>
  </si>
  <si>
    <t>Julien.marechal@justice.fr</t>
  </si>
  <si>
    <t>MARECHAL</t>
  </si>
  <si>
    <t>Réfèrent culture services pénitentiaires Idf</t>
  </si>
  <si>
    <t>thierry@artnum.com</t>
  </si>
  <si>
    <t>HILAIRE</t>
  </si>
  <si>
    <t>michele.margueron@paris.fr</t>
  </si>
  <si>
    <t>MARGUERON</t>
  </si>
  <si>
    <t>Hôtel de Ville / Chef de cabinet</t>
  </si>
  <si>
    <t>Sacha</t>
  </si>
  <si>
    <t>REINS</t>
  </si>
  <si>
    <t>LE POINT</t>
  </si>
  <si>
    <t>martin.renaud@danone.com</t>
  </si>
  <si>
    <t>Renaud</t>
  </si>
  <si>
    <t>MARTIN</t>
  </si>
  <si>
    <t>Lavernhe</t>
  </si>
  <si>
    <t>LE POUSSE AU CRIME</t>
  </si>
  <si>
    <t>LE PROCOPE</t>
  </si>
  <si>
    <t>contact@jazz-gazette.com</t>
  </si>
  <si>
    <t>PENNEQUIN</t>
  </si>
  <si>
    <t xml:space="preserve">LE QUOTIDIEN DU MÉDECIN </t>
  </si>
  <si>
    <t>cdore@lefigaro.fr</t>
  </si>
  <si>
    <t>DORE</t>
  </si>
  <si>
    <t>Lefigaro.fr</t>
  </si>
  <si>
    <t>lemmingssuicidemyth@gmail.com</t>
  </si>
  <si>
    <t>Isenmann</t>
  </si>
  <si>
    <t>Lemmings Suicide Myth</t>
  </si>
  <si>
    <t>Hubert.duFraysseix@rivp.fr</t>
  </si>
  <si>
    <t>Hubert</t>
  </si>
  <si>
    <t>DU FRAYSSEIX</t>
  </si>
  <si>
    <t>Les Cordeliers</t>
  </si>
  <si>
    <t>Mathivat</t>
  </si>
  <si>
    <t>LES DEUX MAGOTS</t>
  </si>
  <si>
    <t>maria@lesdeuxmagots.fr</t>
  </si>
  <si>
    <t>ESTEVEZ</t>
  </si>
  <si>
    <t>Les Deux Magots</t>
  </si>
  <si>
    <t>c.engstrom@lesdeuxmagots.fr</t>
  </si>
  <si>
    <t>Carl</t>
  </si>
  <si>
    <t>ENGSTRÖM</t>
  </si>
  <si>
    <t>LES DEUX MAGOTS directeur</t>
  </si>
  <si>
    <t>arnaud@lesfilmsdeladecouverte.com</t>
  </si>
  <si>
    <t xml:space="preserve">Arnaud </t>
  </si>
  <si>
    <t>CLAVELIN</t>
  </si>
  <si>
    <t>Les Films de la Découverte / Producteur</t>
  </si>
  <si>
    <t>lamaud.fr@gmail.com</t>
  </si>
  <si>
    <t>Maud</t>
  </si>
  <si>
    <t>SAUSSAYE</t>
  </si>
  <si>
    <t>colette.magne@lesfilmsdeladecouverte.com</t>
  </si>
  <si>
    <t>Colette</t>
  </si>
  <si>
    <t>MAGNE</t>
  </si>
  <si>
    <t>Les Films de la Découverte / Productrice</t>
  </si>
  <si>
    <t>tiktokdo@gmail.com</t>
  </si>
  <si>
    <t>OUSTRIE</t>
  </si>
  <si>
    <t>Les Films de la Découverte / Réalisateur</t>
  </si>
  <si>
    <t>helene@germanopratines.fr</t>
  </si>
  <si>
    <t>LEMASSON</t>
  </si>
  <si>
    <t>LES GERMANOPRATINES</t>
  </si>
  <si>
    <t>ok dona-GG</t>
  </si>
  <si>
    <t xml:space="preserve">jm@justlookingproductions.com                                                                                              </t>
  </si>
  <si>
    <t>MERCIER</t>
  </si>
  <si>
    <t>Justlooking productions</t>
  </si>
  <si>
    <t>jl@boutiquelesmontres.com</t>
  </si>
  <si>
    <t>LASSAUSSOIS</t>
  </si>
  <si>
    <t>LES MONTRES</t>
  </si>
  <si>
    <t xml:space="preserve">Mereyde </t>
  </si>
  <si>
    <t>Aéroport d'Orly / Directeur</t>
  </si>
  <si>
    <t xml:space="preserve">Jean </t>
  </si>
  <si>
    <t>Lassaussois</t>
  </si>
  <si>
    <t>fredy.dorin@gmail.com</t>
  </si>
  <si>
    <t>DORIN</t>
  </si>
  <si>
    <t>LES ÉDITEURS</t>
  </si>
  <si>
    <t>ok Dona GG Helmie</t>
  </si>
  <si>
    <t>info@nuevaonda.fr</t>
  </si>
  <si>
    <t>Jean Hervé</t>
  </si>
  <si>
    <t>MICHEL</t>
  </si>
  <si>
    <t>dominiquemassard@gmail.com</t>
  </si>
  <si>
    <t>MASSART</t>
  </si>
  <si>
    <t>les éditeurs directeur associé</t>
  </si>
  <si>
    <t>info@lesediteurs.fr</t>
  </si>
  <si>
    <t>Francis</t>
  </si>
  <si>
    <t>BUGEAUD</t>
  </si>
  <si>
    <t>les éditeurs événements et relations extérieures</t>
  </si>
  <si>
    <t>Place</t>
  </si>
  <si>
    <t>LIBRAIRIE FLAMMARION -LA HUNE</t>
  </si>
  <si>
    <t>guillaume.ledouarin@dbmail.com</t>
  </si>
  <si>
    <t>LE DOUARIN</t>
  </si>
  <si>
    <t>LIBRAIRIE L'ÉCUME DES PAGES</t>
  </si>
  <si>
    <t>Thevenon</t>
  </si>
  <si>
    <t>LONGCHAMP</t>
  </si>
  <si>
    <t>p.dauger@fr.vuitton.com</t>
  </si>
  <si>
    <t>DAUGER</t>
  </si>
  <si>
    <t>Louis Vuitton</t>
  </si>
  <si>
    <t>YANG</t>
  </si>
  <si>
    <t>laurent.monnier@laposte.net</t>
  </si>
  <si>
    <t>MONNIER</t>
  </si>
  <si>
    <t>MÉTROPOLE DE LILLE - exVille de Paris</t>
  </si>
  <si>
    <t>relations-publiques@lucernaire.fr</t>
  </si>
  <si>
    <t>Laurie</t>
  </si>
  <si>
    <t>MICHALON</t>
  </si>
  <si>
    <t>LUCERNAIRE</t>
  </si>
  <si>
    <t>dunita.moonshiram@jpmorgan.com</t>
  </si>
  <si>
    <t xml:space="preserve">Dunita </t>
  </si>
  <si>
    <t>MOONSHIRAM</t>
  </si>
  <si>
    <t>mordantcyril@gmail.com</t>
  </si>
  <si>
    <t>Cyrill</t>
  </si>
  <si>
    <t>MORDANT</t>
  </si>
  <si>
    <t>Régie Pianos</t>
  </si>
  <si>
    <t>Magali</t>
  </si>
  <si>
    <t>PIATTI</t>
  </si>
  <si>
    <t>direction@lucernaire.fr</t>
  </si>
  <si>
    <t>BENOIT</t>
  </si>
  <si>
    <t>LAVIGNE</t>
  </si>
  <si>
    <t>LUCERNAIRE - direction</t>
  </si>
  <si>
    <t>fortisfidelisque@gmail.com</t>
  </si>
  <si>
    <t>MORIN</t>
  </si>
  <si>
    <t>L'ESPRIT JAZZ - lobby</t>
  </si>
  <si>
    <t>communication@lucernaire.fr</t>
  </si>
  <si>
    <t>GUIGNANS</t>
  </si>
  <si>
    <t>LUCERNAIRE communication</t>
  </si>
  <si>
    <t>morgane.mortier@total.com</t>
  </si>
  <si>
    <t>MORTIER</t>
  </si>
  <si>
    <t>TOTAL S.A.- ASSTE HUBERT LOISELEUR DES LONGCHAMPS</t>
  </si>
  <si>
    <t>restaurant@lucernaire.fr</t>
  </si>
  <si>
    <t>THIERRY</t>
  </si>
  <si>
    <t>LUCERNAIRE restaurant</t>
  </si>
  <si>
    <t>LACOMBE</t>
  </si>
  <si>
    <t>LUCERNAIRE régisseur</t>
  </si>
  <si>
    <t>maire@fontainebleau.fr; frederic.valletoux@iledefrance.fr</t>
  </si>
  <si>
    <t>VALLETOUX</t>
  </si>
  <si>
    <t>Maire de Fontainblerau - Président CRT</t>
  </si>
  <si>
    <t>OK MIRIE</t>
  </si>
  <si>
    <t>emmanuel.spiry@paris.fr</t>
  </si>
  <si>
    <t>SPIRY</t>
  </si>
  <si>
    <t>MAIRIE DE PARIS - Dir événements</t>
  </si>
  <si>
    <t>Ok Myriam</t>
  </si>
  <si>
    <t>anne.hidalgo@paris.fr</t>
  </si>
  <si>
    <t>Hidalgo</t>
  </si>
  <si>
    <t>MAIRIE DE PARIS - Maire</t>
  </si>
  <si>
    <t xml:space="preserve">Perrine </t>
  </si>
  <si>
    <t>DOMMANGE</t>
  </si>
  <si>
    <t>MAIRIE DE PARIS -Perrine Dommange (Chef de la mission intégration, LCD, DH + Observatoire )</t>
  </si>
  <si>
    <t xml:space="preserve">marie-chirstine.lemardeley@paris.fr </t>
  </si>
  <si>
    <t>LEMARDELEY</t>
  </si>
  <si>
    <t>Mairie de Paris / Adjoint au Mairie  Université, vie étudiante, recherche</t>
  </si>
  <si>
    <t>leonard.louessard@paris.fr</t>
  </si>
  <si>
    <t>Léonard-Mickaël</t>
  </si>
  <si>
    <t>LOUESSARD</t>
  </si>
  <si>
    <t>Mairie de Paris / Chef de Projet Bureau des Evènements &amp; des Expérimentations</t>
  </si>
  <si>
    <t>isabelle.senzo@free.fr</t>
  </si>
  <si>
    <t>MULLER</t>
  </si>
  <si>
    <t>L'ESPRIT JAZZ histoire - graphiste</t>
  </si>
  <si>
    <t>elie.e-silva@paris.fr</t>
  </si>
  <si>
    <t>E SILVA</t>
  </si>
  <si>
    <t>Mairie de Paris / Conseillère de Bruno Julliard</t>
  </si>
  <si>
    <t>ok Mirie  dona</t>
  </si>
  <si>
    <t>dmunin@boiloris.fr</t>
  </si>
  <si>
    <t xml:space="preserve">Didier </t>
  </si>
  <si>
    <t>MUNIN</t>
  </si>
  <si>
    <t>BOILORIS</t>
  </si>
  <si>
    <t>marianne.revoy@paris.fr</t>
  </si>
  <si>
    <t>Marianne</t>
  </si>
  <si>
    <t>REVOY</t>
  </si>
  <si>
    <t>Mairie de Paris / conseillère technique culture de la Maire</t>
  </si>
  <si>
    <t>ok MIRIE -GG</t>
  </si>
  <si>
    <t>antoine.naso@ratp.fr</t>
  </si>
  <si>
    <t>NASO</t>
  </si>
  <si>
    <t>COSSENET</t>
  </si>
  <si>
    <t>Mairie de Paris / Intergénérationnel</t>
  </si>
  <si>
    <t>Sarah.Geniez@paris.fr</t>
  </si>
  <si>
    <t>GENIEZ</t>
  </si>
  <si>
    <t>Mairie de Paris / Service Jeunesse et Sport</t>
  </si>
  <si>
    <t>NGANGA</t>
  </si>
  <si>
    <t>hnhanh@gmail.com</t>
  </si>
  <si>
    <t>Hanh</t>
  </si>
  <si>
    <t>NGOC</t>
  </si>
  <si>
    <t>Compagne Gérald Feldzer</t>
  </si>
  <si>
    <t>pnguyencv@hotmail.com</t>
  </si>
  <si>
    <t>NGUYEN</t>
  </si>
  <si>
    <t>L'ESPRIT JAZZ histoire - L'esprit Partage</t>
  </si>
  <si>
    <t>helene.bidard@paris.fr</t>
  </si>
  <si>
    <t>BIDARD</t>
  </si>
  <si>
    <t>Mairie de paris Adjoint au maire égalité Femmes- Hommes Luttes sontres les discriminations, droits de l'Homme</t>
  </si>
  <si>
    <t>jean-francois.martins@paris.fr</t>
  </si>
  <si>
    <t>MARTINS</t>
  </si>
  <si>
    <t>Mairie de paris adjoint au mairie  Sport Tourisme</t>
  </si>
  <si>
    <t>julien.dolbois@paris.fr</t>
  </si>
  <si>
    <t>DOLBOIS</t>
  </si>
  <si>
    <t>Mairie de Paris conseiller de François Martins</t>
  </si>
  <si>
    <t>m.noiret@senat.fr</t>
  </si>
  <si>
    <t>Madeleine</t>
  </si>
  <si>
    <t>NOIRET</t>
  </si>
  <si>
    <t>ok dona fred vero</t>
  </si>
  <si>
    <t>NOUVEAU</t>
  </si>
  <si>
    <t>NOM</t>
  </si>
  <si>
    <t>JACQUES</t>
  </si>
  <si>
    <t>Mickaël</t>
  </si>
  <si>
    <t>CHAMPAIN</t>
  </si>
  <si>
    <t>Mairie de Paris, sous direction de la Jeunesse
Chef du bureau des secteurs Sud et Ouest</t>
  </si>
  <si>
    <t xml:space="preserve">christophe.girard@paris.fr </t>
  </si>
  <si>
    <t>GIRARD</t>
  </si>
  <si>
    <t>MAIRIE DU 4EME arrondissement / Maire</t>
  </si>
  <si>
    <t>marie-caroline.vaudoyerpoisson@paris.fr</t>
  </si>
  <si>
    <t>Marie Caroline</t>
  </si>
  <si>
    <t>VAUDOYER POISSON</t>
  </si>
  <si>
    <t>MAIRIE DU 5 - Culture</t>
  </si>
  <si>
    <t>florence.berthout@paris.fr</t>
  </si>
  <si>
    <t>BERTHOUT</t>
  </si>
  <si>
    <t>MAIRIE DU 5 - Maire</t>
  </si>
  <si>
    <t>valerie.margete@paris.fr</t>
  </si>
  <si>
    <t>MARGETE</t>
  </si>
  <si>
    <t>Mairie du 6</t>
  </si>
  <si>
    <t>OSTERMAN</t>
  </si>
  <si>
    <t>beatrice.sampagnay@paris.fr</t>
  </si>
  <si>
    <t>Béatrice</t>
  </si>
  <si>
    <t>SAMPAGNAY</t>
  </si>
  <si>
    <t>JEAN-CHARLES</t>
  </si>
  <si>
    <t>BOSSARD</t>
  </si>
  <si>
    <t>MAIRIE DU 6 - 1er adjoint</t>
  </si>
  <si>
    <t>julien.palomo@sciences-po.fr</t>
  </si>
  <si>
    <t>PALOMO</t>
  </si>
  <si>
    <t>L'ESPRIT JAZZ histoire - Sciences Po</t>
  </si>
  <si>
    <t>ok dona - fred</t>
  </si>
  <si>
    <t xml:space="preserve">olivier.passelecq@paris.fr </t>
  </si>
  <si>
    <t>PASSELECQ</t>
  </si>
  <si>
    <t>MAIRIE DU 6 - adjoint à la culture sécurité</t>
  </si>
  <si>
    <t>helene.saglio@paris.fr</t>
  </si>
  <si>
    <t xml:space="preserve">Hélène </t>
  </si>
  <si>
    <t>SAGLIO</t>
  </si>
  <si>
    <t>MAIRIE DU 6 - COM</t>
  </si>
  <si>
    <t>philippe.queulin@paris.fr</t>
  </si>
  <si>
    <t>QUEULIN</t>
  </si>
  <si>
    <t>MAIRIE DU 6 - DGS</t>
  </si>
  <si>
    <t>evelyne.arboun@paris.fr</t>
  </si>
  <si>
    <t>Evelne</t>
  </si>
  <si>
    <t>ARBOUN</t>
  </si>
  <si>
    <t>MAIRIE DU 6 - DGS adjointe</t>
  </si>
  <si>
    <t>joel.retailleau@paris.fr</t>
  </si>
  <si>
    <t>Joël</t>
  </si>
  <si>
    <t>RETAILLEAU</t>
  </si>
  <si>
    <t>MAIRIE DU 6 - Dir cab Maire</t>
  </si>
  <si>
    <t>jean-pierre.lecoq@paris.fr</t>
  </si>
  <si>
    <t>LECOQ</t>
  </si>
  <si>
    <t>MAIRIE DU 6 - Maire</t>
  </si>
  <si>
    <t>edith.lecoq@paris.fr</t>
  </si>
  <si>
    <t>Edith</t>
  </si>
  <si>
    <t>MAIRIE DU 6 / Chargée de l'événementiel</t>
  </si>
  <si>
    <t>à trouver</t>
  </si>
  <si>
    <t>Marielle</t>
  </si>
  <si>
    <t>DE SARNEZ</t>
  </si>
  <si>
    <t>MAIRIE DU 6 / Conseillère de Paris</t>
  </si>
  <si>
    <t>bruno.julliard@paris.fr</t>
  </si>
  <si>
    <t>JULLIARD</t>
  </si>
  <si>
    <t>Mairie Paris 1er Adjoint au maire de paris Culture, patrimoine, matiers des arts, Relations avec les arrondissements, la Nuit</t>
  </si>
  <si>
    <t>anita.habonneau@paris.fr</t>
  </si>
  <si>
    <t>Anita</t>
  </si>
  <si>
    <t>HABONNEAU</t>
  </si>
  <si>
    <t>Maison des associations</t>
  </si>
  <si>
    <t>j.demendiguren@oceano.org</t>
  </si>
  <si>
    <t>José</t>
  </si>
  <si>
    <t>DE MENDIGUREN</t>
  </si>
  <si>
    <t>MAISON DES OCEANS</t>
  </si>
  <si>
    <t>regie@oceano.org</t>
  </si>
  <si>
    <t>IBERT</t>
  </si>
  <si>
    <t>p.herouan@oceano.mc</t>
  </si>
  <si>
    <t>HEROUAN</t>
  </si>
  <si>
    <t>MAISON DES OCÉANS - Monaco</t>
  </si>
  <si>
    <t>l.pecou@oceano.org</t>
  </si>
  <si>
    <t>PÉCOU</t>
  </si>
  <si>
    <t xml:space="preserve">Maison des océans responsable événementiel  </t>
  </si>
  <si>
    <t>Karin</t>
  </si>
  <si>
    <t>Eldin</t>
  </si>
  <si>
    <t>MAUBOUSSIN</t>
  </si>
  <si>
    <t>dominique.perrault@justice.fr</t>
  </si>
  <si>
    <t>PERRAULT</t>
  </si>
  <si>
    <t>SPIP - adjointe au directeur</t>
  </si>
  <si>
    <t>event@hotel-bel-ami.com</t>
  </si>
  <si>
    <t>PERRIN</t>
  </si>
  <si>
    <t>HOTEL BEL AMI coordinatrice événements</t>
  </si>
  <si>
    <t xml:space="preserve">PERRIN  </t>
  </si>
  <si>
    <t>Mairie de Paris /Conseiller politique, Relations avec le Parlement, Métropole</t>
  </si>
  <si>
    <t xml:space="preserve">OK Dona </t>
  </si>
  <si>
    <t>esber@maisondesculturesdumonde.org</t>
  </si>
  <si>
    <t>Arwad</t>
  </si>
  <si>
    <t>ESBER</t>
  </si>
  <si>
    <t>MCM direction</t>
  </si>
  <si>
    <t>comini@maisondesculturesdumonde.org</t>
  </si>
  <si>
    <t>COMINI</t>
  </si>
  <si>
    <t>MCM régie</t>
  </si>
  <si>
    <t>ngrans@gmail.com</t>
  </si>
  <si>
    <t>Granelet</t>
  </si>
  <si>
    <t>Mental Medication</t>
  </si>
  <si>
    <t>reza.ackbaraly@mezzo.fr</t>
  </si>
  <si>
    <t>Reza</t>
  </si>
  <si>
    <t>ACKBARALY</t>
  </si>
  <si>
    <t>MEZZO</t>
  </si>
  <si>
    <t>je n'arrive pas à trouver le mail</t>
  </si>
  <si>
    <t xml:space="preserve">Jean-Jacques </t>
  </si>
  <si>
    <t>URVOAS</t>
  </si>
  <si>
    <t xml:space="preserve">Ministrice de la justice </t>
  </si>
  <si>
    <t xml:space="preserve">Audrey </t>
  </si>
  <si>
    <t>AZOULAY</t>
  </si>
  <si>
    <t>Ministère de la Culture</t>
  </si>
  <si>
    <t xml:space="preserve">andre.cayot@culture.gouv.fr </t>
  </si>
  <si>
    <t>André</t>
  </si>
  <si>
    <t>CAYOT</t>
  </si>
  <si>
    <t xml:space="preserve">service-presse@culture.gouv.fr </t>
  </si>
  <si>
    <t>Informations à la Presse</t>
  </si>
  <si>
    <t>LENICA</t>
  </si>
  <si>
    <t>Ministère de la Culture /directeur du cabinet</t>
  </si>
  <si>
    <t>MASSON</t>
  </si>
  <si>
    <t>Ministère de la Culture et de la Communication - Mission mécénat</t>
  </si>
  <si>
    <t>valerie.cormont@justice.gouv.fr</t>
  </si>
  <si>
    <t>CORMONT</t>
  </si>
  <si>
    <t>MINISTÈRE DE LA JUSTICE - Dir Admin Pénitentiaire - Dir com</t>
  </si>
  <si>
    <t>WURTZ</t>
  </si>
  <si>
    <t>Ministère des Droits des femmes, de l'Enfance et de la Famille / Personne agé et autonomie/ Ex Culture</t>
  </si>
  <si>
    <t>OK Mirie</t>
  </si>
  <si>
    <t>nicolas.zins@moncler.com</t>
  </si>
  <si>
    <t>Zins</t>
  </si>
  <si>
    <t>MONCLER</t>
  </si>
  <si>
    <t>Rolland Demoy</t>
  </si>
  <si>
    <t>MONCLER France SARL</t>
  </si>
  <si>
    <t>presch@monoprix.fr</t>
  </si>
  <si>
    <t>Patricia</t>
  </si>
  <si>
    <t>RESCH</t>
  </si>
  <si>
    <t>MONOPRIX</t>
  </si>
  <si>
    <t>pascal@g-steps.com</t>
  </si>
  <si>
    <t>PILORGET</t>
  </si>
  <si>
    <t>Tourneur</t>
  </si>
  <si>
    <t>boutique.ruederennes@montblanc.fr</t>
  </si>
  <si>
    <t>Jocquel</t>
  </si>
  <si>
    <t>MONTBLANC</t>
  </si>
  <si>
    <t>duomorgan@gmail.com</t>
  </si>
  <si>
    <t>Hugo</t>
  </si>
  <si>
    <t>Proy</t>
  </si>
  <si>
    <t>Morgan'</t>
  </si>
  <si>
    <t>gdescamps@mpaa.fr</t>
  </si>
  <si>
    <t>DESCAMPS</t>
  </si>
  <si>
    <t>MPAA directeur</t>
  </si>
  <si>
    <t>soraya@musicboxpublishing.fr</t>
  </si>
  <si>
    <t>Soraya</t>
  </si>
  <si>
    <t>DABLIZ</t>
  </si>
  <si>
    <t>MUSIC BOX PUBLISHING</t>
  </si>
  <si>
    <t>marc.planche@creditmutuel3d.com</t>
  </si>
  <si>
    <t>PLANCHE</t>
  </si>
  <si>
    <t>Aline </t>
  </si>
  <si>
    <t>DAMOISEAU</t>
  </si>
  <si>
    <t>Musée de Cluny</t>
  </si>
  <si>
    <t>Annette</t>
  </si>
  <si>
    <t>POEHLMANN</t>
  </si>
  <si>
    <t xml:space="preserve">ARTÉVIA pour LES BERGES DE SEINE Coordinatrice générale </t>
  </si>
  <si>
    <t>corinne.polacsek@bnpparibas.com</t>
  </si>
  <si>
    <t>POLACSEK</t>
  </si>
  <si>
    <t>Marie-France</t>
  </si>
  <si>
    <t xml:space="preserve">COCHETEUX </t>
  </si>
  <si>
    <t>Elisabeth </t>
  </si>
  <si>
    <t xml:space="preserve">TABURET-DELAHAYE </t>
  </si>
  <si>
    <t xml:space="preserve">Axel </t>
  </si>
  <si>
    <t>Villechaize</t>
  </si>
  <si>
    <t>elise.grousset@culture.gouv.fr</t>
  </si>
  <si>
    <t>GROUSSET</t>
  </si>
  <si>
    <t>MUSÉE DE CLUNY COMMUNICATION</t>
  </si>
  <si>
    <t>matthieu.decraene@culture.gouv.fr</t>
  </si>
  <si>
    <t>DECRAENE</t>
  </si>
  <si>
    <t>MUSÉE DE CLUNY SERVICE CULTUREL</t>
  </si>
  <si>
    <t>maisou@hotmail.com</t>
  </si>
  <si>
    <t>Marco</t>
  </si>
  <si>
    <t>PORTELA</t>
  </si>
  <si>
    <t>L'ESPRIT JAZZ histoire - nuit électro</t>
  </si>
  <si>
    <t>anne-sophie.grassin@culture.gouv.fr</t>
  </si>
  <si>
    <t>GRASSIN</t>
  </si>
  <si>
    <t>MUSÉE DE CLUNY SERVICE CULTUREL ASST</t>
  </si>
  <si>
    <t>dominique.de-font-reaulx@louvre.fr</t>
  </si>
  <si>
    <t>DOMINIQUE</t>
  </si>
  <si>
    <t>DE FONT REAULX</t>
  </si>
  <si>
    <t>MUSÉE DELACROIX</t>
  </si>
  <si>
    <t>imarnier@naive.fr</t>
  </si>
  <si>
    <t>MARNIER</t>
  </si>
  <si>
    <t>NAIVE</t>
  </si>
  <si>
    <t>SCHUSTER</t>
  </si>
  <si>
    <t>Naïve</t>
  </si>
  <si>
    <t>vincent.provini@radiofrance.com</t>
  </si>
  <si>
    <t>PROVINI</t>
  </si>
  <si>
    <t>fred</t>
  </si>
  <si>
    <t>franck@nocturnal-evenement.com</t>
  </si>
  <si>
    <t>DEMEOCQ</t>
  </si>
  <si>
    <t>Nocturnal</t>
  </si>
  <si>
    <t>bdelport@novapress.fr</t>
  </si>
  <si>
    <t>DELPORT</t>
  </si>
  <si>
    <t>Nova/TSF</t>
  </si>
  <si>
    <t xml:space="preserve">scoppi@parisinfo.com </t>
  </si>
  <si>
    <t>Sabrina</t>
  </si>
  <si>
    <t>COPPI-ROUCHES</t>
  </si>
  <si>
    <t xml:space="preserve">Office du Tourisme et des Congrès de Paris </t>
  </si>
  <si>
    <t>frankcassenti@oleofilms.fr</t>
  </si>
  <si>
    <t>CASSENTI</t>
  </si>
  <si>
    <t>OLEO FILMS</t>
  </si>
  <si>
    <t>hector.raffaud@paris.fr</t>
  </si>
  <si>
    <t>Hector</t>
  </si>
  <si>
    <t>RAFFAUD</t>
  </si>
  <si>
    <t>Mairie de Paris / chef du Cabinet de Bruno Julliard</t>
  </si>
  <si>
    <t>samuelthiebaut@gmail.com</t>
  </si>
  <si>
    <t>THIEBAUT</t>
  </si>
  <si>
    <t xml:space="preserve">OLEO FILMS </t>
  </si>
  <si>
    <t xml:space="preserve">evenements@paris-touristoffice.com </t>
  </si>
  <si>
    <t>Faly</t>
  </si>
  <si>
    <t>RAZAFIN</t>
  </si>
  <si>
    <t>theo.recoules@paris.fr</t>
  </si>
  <si>
    <t>Théo</t>
  </si>
  <si>
    <t>RECOULES</t>
  </si>
  <si>
    <t>Mairie de Paris / chargé de mission</t>
  </si>
  <si>
    <t>stephane.kochoyan@free.fr</t>
  </si>
  <si>
    <t>KOCHOYAN</t>
  </si>
  <si>
    <t>ORLÉANS JAZZ JAZZ A VIENNE</t>
  </si>
  <si>
    <t>laurence.bruguiere@gmail.com</t>
  </si>
  <si>
    <t>BRUGUIERE</t>
  </si>
  <si>
    <t>PARCOURS SAINT GERMAIN</t>
  </si>
  <si>
    <t>Maxime.renard@justice.fr</t>
  </si>
  <si>
    <t>Maxime</t>
  </si>
  <si>
    <t>Renard</t>
  </si>
  <si>
    <t xml:space="preserve">SPIP Directrice pénitentiaire d'insertion et de probation ( DPIP) </t>
  </si>
  <si>
    <t>apdalbis@gmail.com</t>
  </si>
  <si>
    <t>Anne-Pierre</t>
  </si>
  <si>
    <t>D'ALBIS-GANEM</t>
  </si>
  <si>
    <t>alice@parcoursaintgermain.com</t>
  </si>
  <si>
    <t>Alice</t>
  </si>
  <si>
    <t>GOTHEIL</t>
  </si>
  <si>
    <t>m.doussot@free.fr</t>
  </si>
  <si>
    <t>DOUSSOT</t>
  </si>
  <si>
    <t>Paris Capitale</t>
  </si>
  <si>
    <t>contact@parisjazzclub.net</t>
  </si>
  <si>
    <t xml:space="preserve">Lucie </t>
  </si>
  <si>
    <t>BUATHIER</t>
  </si>
  <si>
    <t>Paris Jazz Club</t>
  </si>
  <si>
    <t>COCHINARD</t>
  </si>
  <si>
    <t>Paris Web TV</t>
  </si>
  <si>
    <t>dominique.bladier@orange.fr</t>
  </si>
  <si>
    <t>BLADIER</t>
  </si>
  <si>
    <t>PAROISSE Saint-Sulpice</t>
  </si>
  <si>
    <t>CR@pssparis.net</t>
  </si>
  <si>
    <t>Jean-Lou</t>
  </si>
  <si>
    <t>Lacroix</t>
  </si>
  <si>
    <t>alexandradeleal@wanadoo.fr</t>
  </si>
  <si>
    <t>DE LEAL</t>
  </si>
  <si>
    <t>PAROISSE ST GERMAIN DES PRÉS</t>
  </si>
  <si>
    <t>benoist.desinety@meci.org</t>
  </si>
  <si>
    <t>Benoist</t>
  </si>
  <si>
    <t>DE SINÉTY</t>
  </si>
  <si>
    <t>hillenmeyer.sabine@gmail.com</t>
  </si>
  <si>
    <t>HILLENMEYER</t>
  </si>
  <si>
    <t>stephanie.ricord@cartier.com</t>
  </si>
  <si>
    <t>RICORD</t>
  </si>
  <si>
    <t>PHILIPPE</t>
  </si>
  <si>
    <t>cbpvparis@hotmail.com</t>
  </si>
  <si>
    <t>BERNARD</t>
  </si>
  <si>
    <t>PICHON VARAIN</t>
  </si>
  <si>
    <t>mfwluer@gmail.com; cpae@eglise-sgp.org</t>
  </si>
  <si>
    <t>WULFING-HUER</t>
  </si>
  <si>
    <t>ANDRE</t>
  </si>
  <si>
    <t>BGIRAULT@groupeholder.com</t>
  </si>
  <si>
    <t>Bénédicte</t>
  </si>
  <si>
    <t>GIRAULT</t>
  </si>
  <si>
    <t>stephanie.rogier@paris.fr</t>
  </si>
  <si>
    <t>ROGIER</t>
  </si>
  <si>
    <t>BIBLIOTHÈQUE ANDRÉ MALRAUX</t>
  </si>
  <si>
    <t>julie.rolland@me.com</t>
  </si>
  <si>
    <t>Julie</t>
  </si>
  <si>
    <t>ROLLAND</t>
  </si>
  <si>
    <t>OK GG</t>
  </si>
  <si>
    <t>MASSY</t>
  </si>
  <si>
    <t>WRABOTEUR@paul-france.com</t>
  </si>
  <si>
    <t>WILLY</t>
  </si>
  <si>
    <t>RABOTEUR</t>
  </si>
  <si>
    <t>Henry</t>
  </si>
  <si>
    <t xml:space="preserve">ROSSIGNOL </t>
  </si>
  <si>
    <t xml:space="preserve">Ministre des Droits des femmes, de l'Enfance et de la Famille </t>
  </si>
  <si>
    <t>j.r@orange.fr</t>
  </si>
  <si>
    <t>ROULIÈRE</t>
  </si>
  <si>
    <t>CHEZ FERNAND</t>
  </si>
  <si>
    <t>de-fm@blanc.net, petitzinc@blanc.net</t>
  </si>
  <si>
    <t>GIROUD-TROUILLET</t>
  </si>
  <si>
    <t>PETIT ZINC / Directeur</t>
  </si>
  <si>
    <t>ok véro dona</t>
  </si>
  <si>
    <t>Blandine.sablon@justice.fr</t>
  </si>
  <si>
    <t>Blandine</t>
  </si>
  <si>
    <t>SABLON</t>
  </si>
  <si>
    <t>Hamid</t>
  </si>
  <si>
    <t>SI AMER</t>
  </si>
  <si>
    <t>Philarmonie de Paris</t>
  </si>
  <si>
    <t>stella.sainson@ratp.fr</t>
  </si>
  <si>
    <t>Stella</t>
  </si>
  <si>
    <t>SAINSON</t>
  </si>
  <si>
    <t>virginiehuet@photosaintgermain.com</t>
  </si>
  <si>
    <t>HUET</t>
  </si>
  <si>
    <t>PHOTO SAINT GERMAIN</t>
  </si>
  <si>
    <t>aureliamarcadier@photosaintgermain.com</t>
  </si>
  <si>
    <t>MARCADET</t>
  </si>
  <si>
    <t>K.Bacos@poiray.com</t>
  </si>
  <si>
    <t>Karen</t>
  </si>
  <si>
    <t>Bacos</t>
  </si>
  <si>
    <t>POIRAY</t>
  </si>
  <si>
    <t>saint-germain@poiray.com</t>
  </si>
  <si>
    <t>Dubois-Elut</t>
  </si>
  <si>
    <t>0608355468@orange.fr</t>
  </si>
  <si>
    <t>LIBEAU</t>
  </si>
  <si>
    <t>Pompiers de Paris</t>
  </si>
  <si>
    <t>sauvetreeny@hotmail.com</t>
  </si>
  <si>
    <t>Eny</t>
  </si>
  <si>
    <t>SAUVETRE</t>
  </si>
  <si>
    <t>L'ESPRIT JAZZ histoire - Site Internet</t>
  </si>
  <si>
    <t>Carine</t>
  </si>
  <si>
    <t>Savani</t>
  </si>
  <si>
    <t>Cicogna</t>
  </si>
  <si>
    <t>PRADA</t>
  </si>
  <si>
    <t>KOECHLIN</t>
  </si>
  <si>
    <t>PRESSE / A Noous Paris</t>
  </si>
  <si>
    <t>Serge</t>
  </si>
  <si>
    <t>CHITRIT</t>
  </si>
  <si>
    <t>Presse / Akademscope</t>
  </si>
  <si>
    <t>flora.schmitlin@mdlz.com</t>
  </si>
  <si>
    <t>Flora</t>
  </si>
  <si>
    <t>SCHMITLIN</t>
  </si>
  <si>
    <t>L'ESPRIT JAZZ histoire - LU</t>
  </si>
  <si>
    <t>jf.schmitt44@gmail.com</t>
  </si>
  <si>
    <t>SCHMITT</t>
  </si>
  <si>
    <t xml:space="preserve">Automobile Club de France </t>
  </si>
  <si>
    <t>CHEPEAU</t>
  </si>
  <si>
    <t>PRESSE / France Info</t>
  </si>
  <si>
    <t>DECORET</t>
  </si>
  <si>
    <t>PRESSE / Guitarist Mag</t>
  </si>
  <si>
    <t>ROZAT</t>
  </si>
  <si>
    <t>PRESSE / Jazz Mag</t>
  </si>
  <si>
    <t>Catherine.SCHVALLINGER@danone.com</t>
  </si>
  <si>
    <t>SCHVALLINGER</t>
  </si>
  <si>
    <t>DANONE</t>
  </si>
  <si>
    <t>Jean-Louis</t>
  </si>
  <si>
    <t>LEMARCHAND</t>
  </si>
  <si>
    <t>PRESSE / La Tribune</t>
  </si>
  <si>
    <t>Annie</t>
  </si>
  <si>
    <t>GRANDJANIN</t>
  </si>
  <si>
    <t>PRESSE / Le blog d'Annie</t>
  </si>
  <si>
    <t>FEILSDSTEIN</t>
  </si>
  <si>
    <t>PRESSE / Radio judaique</t>
  </si>
  <si>
    <t>williamzerbib@gmail.com</t>
  </si>
  <si>
    <t>ZERBIB</t>
  </si>
  <si>
    <t>accompagné de son épouse</t>
  </si>
  <si>
    <t>NAPIERELA</t>
  </si>
  <si>
    <t>PRESSE / RadioGBTimes</t>
  </si>
  <si>
    <t>Sokha</t>
  </si>
  <si>
    <t>KEO</t>
  </si>
  <si>
    <t>PRESSE / Relax News</t>
  </si>
  <si>
    <t>psilhol@yahoo.fr</t>
  </si>
  <si>
    <t>Perrine</t>
  </si>
  <si>
    <t>SILHOL</t>
  </si>
  <si>
    <t>L'ESPRIT JAZZ - histoire</t>
  </si>
  <si>
    <t>SAVIGNY</t>
  </si>
  <si>
    <t>PRESSE / Télé Melody</t>
  </si>
  <si>
    <t>VIGNEAU</t>
  </si>
  <si>
    <t>PRESSE / Télé Star</t>
  </si>
  <si>
    <t>EUDELINE</t>
  </si>
  <si>
    <t>PRESSE / VSD, Les Echos, Juke Box</t>
  </si>
  <si>
    <t>bcanepa@prohelvetia.ch</t>
  </si>
  <si>
    <t>Barbara</t>
  </si>
  <si>
    <t>CANEPA</t>
  </si>
  <si>
    <t xml:space="preserve">PRO HELVETIA </t>
  </si>
  <si>
    <t>isabelle.deghelt@mac.com</t>
  </si>
  <si>
    <t>Prod Terrasson</t>
  </si>
  <si>
    <t>programmation@lucernaire.fr</t>
  </si>
  <si>
    <t>LETTELIER</t>
  </si>
  <si>
    <t>Programmation LUCERNAIRE</t>
  </si>
  <si>
    <t>Herve.Bidaultdelisle@protectioncivile.org</t>
  </si>
  <si>
    <t>BIDAUT DE L'ISLE</t>
  </si>
  <si>
    <t>Protection Civile</t>
  </si>
  <si>
    <t>serge.ruchaud@hotmail.fr</t>
  </si>
  <si>
    <t>RUCHAUD</t>
  </si>
  <si>
    <t>Président de la FCF France</t>
  </si>
  <si>
    <t>Ok dona</t>
  </si>
  <si>
    <t>Gérard</t>
  </si>
  <si>
    <t xml:space="preserve">LARCHET </t>
  </si>
  <si>
    <t>Président du Sénat</t>
  </si>
  <si>
    <t>Steinmetz</t>
  </si>
  <si>
    <t>Jérémy</t>
  </si>
  <si>
    <t>Président L'esprit Jazz</t>
  </si>
  <si>
    <t>BLANDIN</t>
  </si>
  <si>
    <t xml:space="preserve">Présidente commission culture - Nord pas de calais </t>
  </si>
  <si>
    <t>h8189-fb@accor.com</t>
  </si>
  <si>
    <t>GALI</t>
  </si>
  <si>
    <t>PULLMAN</t>
  </si>
  <si>
    <t>charles.telitsine@adp.fr</t>
  </si>
  <si>
    <t>Charles</t>
  </si>
  <si>
    <t>TELITSINE</t>
  </si>
  <si>
    <t>h8189-fb1@accor.com</t>
  </si>
  <si>
    <t>Damien</t>
  </si>
  <si>
    <t>PATUREAUX</t>
  </si>
  <si>
    <t>LUCAS</t>
  </si>
  <si>
    <t>Sophie.Thebault-Malherbe@fil.com</t>
  </si>
  <si>
    <t>THEBAULT</t>
  </si>
  <si>
    <t>L'esprit jazz histoire - FIDELITY WORLD INVESTMENT</t>
  </si>
  <si>
    <t>LAURENT</t>
  </si>
  <si>
    <t>QOBUZ</t>
  </si>
  <si>
    <t>yves.riesel@lyramediagroup.com</t>
  </si>
  <si>
    <t>RIESEL</t>
  </si>
  <si>
    <t>camille.a.therond-charles@aexp.com</t>
  </si>
  <si>
    <t>THEROND-CHARLES</t>
  </si>
  <si>
    <t>marc.zisman@qobuz.com</t>
  </si>
  <si>
    <t>ZISMAN</t>
  </si>
  <si>
    <t>QOBUZ - rédacteur en chef</t>
  </si>
  <si>
    <t>Silvi</t>
  </si>
  <si>
    <t>DE ALMEIDA</t>
  </si>
  <si>
    <t>QUE FAIRE A PARIS</t>
  </si>
  <si>
    <t>Anne-Charlotte.Bellanger@RalphLauren.com</t>
  </si>
  <si>
    <t>Anne Charlotte</t>
  </si>
  <si>
    <t>BELLANGER</t>
  </si>
  <si>
    <t xml:space="preserve">n.thiriet@sgacf.com </t>
  </si>
  <si>
    <t>THIRIET</t>
  </si>
  <si>
    <t xml:space="preserve">Automobile Club de France  / Secrétariat Général de l'A.C.F. </t>
  </si>
  <si>
    <t xml:space="preserve">Guillaume </t>
  </si>
  <si>
    <t>Desjardins</t>
  </si>
  <si>
    <t>claire@aibcparis.com</t>
  </si>
  <si>
    <t>Grace.Mazzilli@RalphLauren.com</t>
  </si>
  <si>
    <t>Grace</t>
  </si>
  <si>
    <t>MAZZILI</t>
  </si>
  <si>
    <t>mguittard@fft.fr</t>
  </si>
  <si>
    <t>Michaël</t>
  </si>
  <si>
    <t>TOUTAIN</t>
  </si>
  <si>
    <t>SPIP des Yvelines , directeur départemental</t>
  </si>
  <si>
    <t>caloniev@yahoo.fr</t>
  </si>
  <si>
    <t>Edouard-Vincent</t>
  </si>
  <si>
    <t>CALONI</t>
  </si>
  <si>
    <t>ROLAND GARROS (EX DIRCOM)</t>
  </si>
  <si>
    <t>Kathleen</t>
  </si>
  <si>
    <t>AUBERT</t>
  </si>
  <si>
    <t>Rolling Stone, Carrefours savoirs</t>
  </si>
  <si>
    <t>PLET</t>
  </si>
  <si>
    <t>RÉFECTOIRE DES CORDELIERS / dir DÉVELOPPEMENT</t>
  </si>
  <si>
    <t>pianos@regiepianos.com</t>
  </si>
  <si>
    <t>GUERBOIS</t>
  </si>
  <si>
    <t>lilian.goldstein@sacem.fr</t>
  </si>
  <si>
    <t>Lilian</t>
  </si>
  <si>
    <t>GOLDSTEIN</t>
  </si>
  <si>
    <t>Sacem</t>
  </si>
  <si>
    <t>xavier.wittmann@sacem.fr</t>
  </si>
  <si>
    <t>WITMANN</t>
  </si>
  <si>
    <t>SACEM</t>
  </si>
  <si>
    <t xml:space="preserve">pascale.chambaud@sacem.fr </t>
  </si>
  <si>
    <t>CHAMBAUD</t>
  </si>
  <si>
    <t xml:space="preserve">SACEM </t>
  </si>
  <si>
    <t>muriel@muvdb.com</t>
  </si>
  <si>
    <t xml:space="preserve">Muriel </t>
  </si>
  <si>
    <t>Vandenbossche</t>
  </si>
  <si>
    <t>VANOYE</t>
  </si>
  <si>
    <t>LU</t>
  </si>
  <si>
    <t>sophie.schemoul@sacem.fr</t>
  </si>
  <si>
    <t>SCHEMOUL</t>
  </si>
  <si>
    <t>SACEM - chargée de communication et des partenariats</t>
  </si>
  <si>
    <t>daniel.chibrard@sacem.fr</t>
  </si>
  <si>
    <t>CHIBRARD</t>
  </si>
  <si>
    <t>SACEM - Direction Paris</t>
  </si>
  <si>
    <t>ok dona, Ok Mirie</t>
  </si>
  <si>
    <t>francois.besson@sacem.fr</t>
  </si>
  <si>
    <t>BESSON</t>
  </si>
  <si>
    <t>SACEM -ACTION CULTURELLE  Directeur</t>
  </si>
  <si>
    <t>LEBALESTRIER</t>
  </si>
  <si>
    <t xml:space="preserve">SACEM / Délégué régional chargée de la communication </t>
  </si>
  <si>
    <t>bernadette.bombardieri@sacem.fr</t>
  </si>
  <si>
    <t>Bernadette</t>
  </si>
  <si>
    <t>BOMBARDIERI</t>
  </si>
  <si>
    <t>SACEM ACTION CULTURELLE directrice de l'éducation</t>
  </si>
  <si>
    <t>michel@blueline.fr</t>
  </si>
  <si>
    <t>VAUTROT</t>
  </si>
  <si>
    <t>Blue Line</t>
  </si>
  <si>
    <t>SEIKO</t>
  </si>
  <si>
    <t xml:space="preserve">fmilhaud@selmer.fr </t>
  </si>
  <si>
    <t>MILHAUD</t>
  </si>
  <si>
    <t>Selmer</t>
  </si>
  <si>
    <t>mathias.vicherat@paris.fr</t>
  </si>
  <si>
    <t xml:space="preserve">Mathias </t>
  </si>
  <si>
    <t xml:space="preserve">VICHERAT </t>
  </si>
  <si>
    <t>Mairie de Paris / directeur du cabinet de la Maire</t>
  </si>
  <si>
    <t xml:space="preserve">Marie-Agnès </t>
  </si>
  <si>
    <t xml:space="preserve">MOUTON-ORMIERES </t>
  </si>
  <si>
    <t xml:space="preserve">Senat/cabinet G.  Larchet Conseillère (éducation, culture, audiovisuel, jeunesse et sports, événements) </t>
  </si>
  <si>
    <t xml:space="preserve">Bruno </t>
  </si>
  <si>
    <t xml:space="preserve">SOUCHON </t>
  </si>
  <si>
    <t>Senat/Directeur adjoint de Cabinet G. Larchet</t>
  </si>
  <si>
    <t>ary.vilaseca@groupechapat.com</t>
  </si>
  <si>
    <t>Ary</t>
  </si>
  <si>
    <t>VILASECA</t>
  </si>
  <si>
    <t>JAPAUTO</t>
  </si>
  <si>
    <t xml:space="preserve">SENERS </t>
  </si>
  <si>
    <t>Senat/Directeur de Cabinet de G. LARCHET</t>
  </si>
  <si>
    <t>BOUCHOUX</t>
  </si>
  <si>
    <t>Senat/Vice-Présidente -commission de la culture, de l'éducation et de la communication-  délégation aux droits des femmes et à l'égalité des chances entre les hommes et les femmes</t>
  </si>
  <si>
    <t>MORIN-DESAILLY</t>
  </si>
  <si>
    <t>Senateur/ Présidente de la commission de la culture, de l'éducation et de la communication</t>
  </si>
  <si>
    <t>CARLE </t>
  </si>
  <si>
    <t>demandé</t>
  </si>
  <si>
    <t>Marie Stéphane</t>
  </si>
  <si>
    <t>VITTRANT</t>
  </si>
  <si>
    <t>SPIP 78 - POISSY - DIRECTRICE</t>
  </si>
  <si>
    <t>MAGNER </t>
  </si>
  <si>
    <t>MAURIN </t>
  </si>
  <si>
    <t>Senateur/ Vice-Présidente -commission de la culture, de l'éducation et de la communication-  délégation aux droits des femmes et à l'égalité des chances entre les hommes et les femmes</t>
  </si>
  <si>
    <t>l.aichi@senat.fr </t>
  </si>
  <si>
    <t xml:space="preserve">Leila </t>
  </si>
  <si>
    <t>AÏCHI</t>
  </si>
  <si>
    <t>Senateur/commission des affaires étrangères, de la défense et des forces armées</t>
  </si>
  <si>
    <t>DUVERNOIS</t>
  </si>
  <si>
    <t>DUCHÊNE </t>
  </si>
  <si>
    <t>Senateur/Vice-Présidente -commission de la culture, de l'éducation et de la communication-  délégation aux droits des femmes et à l'égalité des chances entre les hommes et les femmes</t>
  </si>
  <si>
    <t>LABORDE </t>
  </si>
  <si>
    <t>Bariza</t>
  </si>
  <si>
    <t xml:space="preserve">KHIARI </t>
  </si>
  <si>
    <t>Senatrice de Paris / commission des affaires étrangères, de la défense et des forces armées</t>
  </si>
  <si>
    <t xml:space="preserve">c.jouanno@senat.fr  </t>
  </si>
  <si>
    <t xml:space="preserve">Chantal </t>
  </si>
  <si>
    <t xml:space="preserve">JOUANNO </t>
  </si>
  <si>
    <t>Senatrice de Paris/ commission de l'aménagement du territoire et du développement durable</t>
  </si>
  <si>
    <t>stephanieyvert@gmail.com</t>
  </si>
  <si>
    <t xml:space="preserve">Stéphane </t>
  </si>
  <si>
    <t>YVERT</t>
  </si>
  <si>
    <t>Manageur</t>
  </si>
  <si>
    <t>myzquierdo@harmoniamundi.com</t>
  </si>
  <si>
    <t>Miles</t>
  </si>
  <si>
    <t>YZQUIERDO</t>
  </si>
  <si>
    <t>johanne.zagury@fil.com</t>
  </si>
  <si>
    <t>Johanne</t>
  </si>
  <si>
    <t>ZAGURY</t>
  </si>
  <si>
    <t>vmahey@studiosextan.fr</t>
  </si>
  <si>
    <t>MAHEY</t>
  </si>
  <si>
    <t>Sextan</t>
  </si>
  <si>
    <t>ok dona fred régie</t>
  </si>
  <si>
    <t>apfirrmann@studiosextan.fr</t>
  </si>
  <si>
    <t>Axel</t>
  </si>
  <si>
    <t>PFIRRMANN</t>
  </si>
  <si>
    <t>nservant@studiosextan.fr</t>
  </si>
  <si>
    <t>SERVANT</t>
  </si>
  <si>
    <t>fyvernat@studiosextan.fr</t>
  </si>
  <si>
    <t>YVERNAT</t>
  </si>
  <si>
    <t>contact.varnier@orange.fr</t>
  </si>
  <si>
    <t>VARNIER</t>
  </si>
  <si>
    <t xml:space="preserve">vero@sidestreet-music.com </t>
  </si>
  <si>
    <t>CROISILE</t>
  </si>
  <si>
    <t>Side Street Music (Ndidi O)</t>
  </si>
  <si>
    <t>nathalie.lerer@sncf.fr</t>
  </si>
  <si>
    <t>LERER</t>
  </si>
  <si>
    <t>managementjazz@orange.fr</t>
  </si>
  <si>
    <t>Tourneur Tingvall</t>
  </si>
  <si>
    <t>hoteldelindustrie@gmail.com</t>
  </si>
  <si>
    <t>SAUDRAIS</t>
  </si>
  <si>
    <t>Société de L'industrie</t>
  </si>
  <si>
    <t>olivier.mousson@noos.fr</t>
  </si>
  <si>
    <t>MOUSSON</t>
  </si>
  <si>
    <t>Société de l'industrie, Président</t>
  </si>
  <si>
    <t xml:space="preserve">Patricia </t>
  </si>
  <si>
    <t>Ayala</t>
  </si>
  <si>
    <t>SONIA RYKIEL</t>
  </si>
  <si>
    <t>agnes.puissilieux@upmc.fr</t>
  </si>
  <si>
    <t>PUISSILIEUX</t>
  </si>
  <si>
    <t>SORBONNE Chœur et Orchestre - Administratrice</t>
  </si>
  <si>
    <t>laurent.cugny@paris-sorbonne.fr</t>
  </si>
  <si>
    <t>CUGNY</t>
  </si>
  <si>
    <t>SORBONNE PARIS IV Dir UFR musicologie</t>
  </si>
  <si>
    <t>celine@soundsurveyor.com</t>
  </si>
  <si>
    <t>LUGUE</t>
  </si>
  <si>
    <t>Sound Surveyor</t>
  </si>
  <si>
    <t xml:space="preserve">francois.lubrano@spedidam.fr </t>
  </si>
  <si>
    <t>LUBRANO</t>
  </si>
  <si>
    <t>SPEDIDAM Directeur chargé de la culture et de la communication</t>
  </si>
  <si>
    <t>LOCKWOOD</t>
  </si>
  <si>
    <t xml:space="preserve">SPEDIDAM-Conseil D'aministraion </t>
  </si>
  <si>
    <t>LE ROUX-MARTIN</t>
  </si>
  <si>
    <t>SPIP</t>
  </si>
  <si>
    <t>/</t>
  </si>
  <si>
    <t>RIVIERE</t>
  </si>
  <si>
    <t>SPIP 78 : chef d'établissement Versailles</t>
  </si>
  <si>
    <t>OK Raphaëlle</t>
  </si>
  <si>
    <t>à envoyer à M. Lagoutte et C. Brazillier</t>
  </si>
  <si>
    <t>BRETON</t>
  </si>
  <si>
    <t>SPIP 78 : chef établissement Bois d'Arcy</t>
  </si>
  <si>
    <t>Maïlys</t>
  </si>
  <si>
    <t>LAGOUTTE</t>
  </si>
  <si>
    <t>SPIP 78 : coordinatrice culturelle SPIP Bois d'Arcy</t>
  </si>
  <si>
    <t>SPIP 78 : coordinatrice culturelle SPIP Versailles</t>
  </si>
  <si>
    <t>SPIP 78 : directeur direction départementale</t>
  </si>
  <si>
    <t>?</t>
  </si>
  <si>
    <t>GROH</t>
  </si>
  <si>
    <t>SPIP 78 : directrice adjointe départementale</t>
  </si>
  <si>
    <t>GROS-BONNIVAL</t>
  </si>
  <si>
    <t>SPIP 78 : directrice SPIP antenne Bois d'Arcy</t>
  </si>
  <si>
    <t>MARION</t>
  </si>
  <si>
    <t>SPIP 78 : directrice SPIP antenne Versailles</t>
  </si>
  <si>
    <t>mmarzouk@starbucks.fr</t>
  </si>
  <si>
    <t>Majda</t>
  </si>
  <si>
    <t>MARZOUCK</t>
  </si>
  <si>
    <t>STARBUCKS</t>
  </si>
  <si>
    <t>jpineau@starbucks.fr</t>
  </si>
  <si>
    <t>PINEAU</t>
  </si>
  <si>
    <t>vero@sidestreet-music.com</t>
  </si>
  <si>
    <t>MARIE-CROISILE</t>
  </si>
  <si>
    <t>STREET MUSIC &amp; CO</t>
  </si>
  <si>
    <t>VANESSA</t>
  </si>
  <si>
    <t>POTHIER</t>
  </si>
  <si>
    <t>Coralie</t>
  </si>
  <si>
    <t>Clément</t>
  </si>
  <si>
    <t>SWAROVSKI</t>
  </si>
  <si>
    <t>Clarisse</t>
  </si>
  <si>
    <t>Reynaud</t>
  </si>
  <si>
    <t>b.pelle@senat.fr</t>
  </si>
  <si>
    <t>PELLE</t>
  </si>
  <si>
    <t>Sénat / Culture</t>
  </si>
  <si>
    <t>ma.debelhoir@senat.fr</t>
  </si>
  <si>
    <t>DEBELHOIR</t>
  </si>
  <si>
    <t>Sénat / Dir Com</t>
  </si>
  <si>
    <t>d.assouline@senat.fr</t>
  </si>
  <si>
    <t xml:space="preserve">ASSOULINE </t>
  </si>
  <si>
    <t>Sénateur</t>
  </si>
  <si>
    <t>p.laurent@senat.fr </t>
  </si>
  <si>
    <t>Sénateur de  Paris - commission de la culture</t>
  </si>
  <si>
    <t xml:space="preserve">p.charon@senat.fr  </t>
  </si>
  <si>
    <t xml:space="preserve">CHARON </t>
  </si>
  <si>
    <t xml:space="preserve">Sénateur de paris </t>
  </si>
  <si>
    <t>y.pozzodiborgo@senat.fr </t>
  </si>
  <si>
    <t xml:space="preserve">POZZO di BORGO </t>
  </si>
  <si>
    <t>Sénateur de paris  commission de la culture, de l'éducation et de la communication</t>
  </si>
  <si>
    <t>j.desessard@senat.fr </t>
  </si>
  <si>
    <t xml:space="preserve">DESESSARD </t>
  </si>
  <si>
    <t>Sénateur de paris - Affaires sociales</t>
  </si>
  <si>
    <t xml:space="preserve">Yves </t>
  </si>
  <si>
    <t>Sénateur de paris - commission des affaires étrangères</t>
  </si>
  <si>
    <t>jp.caffet@senat.fr </t>
  </si>
  <si>
    <t>CAFFET</t>
  </si>
  <si>
    <t>Sénateur de paris - commission des finances</t>
  </si>
  <si>
    <t>r.madec@senat.fr </t>
  </si>
  <si>
    <t>Roger</t>
  </si>
  <si>
    <t>MADEC</t>
  </si>
  <si>
    <t>Sénateur de paris - Commission des lois constitutionnelles,</t>
  </si>
  <si>
    <t xml:space="preserve">mn.lienemann@senat.fr  </t>
  </si>
  <si>
    <t>Marie-Noëlle</t>
  </si>
  <si>
    <t>LIENEMANN</t>
  </si>
  <si>
    <t>Sénatrice de  Paris - commission des affaires économiques</t>
  </si>
  <si>
    <t xml:space="preserve">b.khiari@senat.fr  </t>
  </si>
  <si>
    <t>KHIARI</t>
  </si>
  <si>
    <t>Sénatrice de paris - Vice-présidente du Sénat - commission de la culture</t>
  </si>
  <si>
    <t>Alexis</t>
  </si>
  <si>
    <t>Mugica</t>
  </si>
  <si>
    <t>TAG HEUER</t>
  </si>
  <si>
    <t>zarifa.mirzoyeva@teas.eu</t>
  </si>
  <si>
    <t>Zafira</t>
  </si>
  <si>
    <t>MIRZOYEVA</t>
  </si>
  <si>
    <t>TEAS (Azerbaidjan)</t>
  </si>
  <si>
    <t>ok Vero</t>
  </si>
  <si>
    <t>ulkar.muller@teas.eu</t>
  </si>
  <si>
    <t>Ulkar</t>
  </si>
  <si>
    <t>Marie-Laetitia</t>
  </si>
  <si>
    <t>GOURDIN</t>
  </si>
  <si>
    <t>TEAS (Azerbaidjan) / Directrice</t>
  </si>
  <si>
    <t>Aurélien</t>
  </si>
  <si>
    <t>ARTAUD</t>
  </si>
  <si>
    <t>TECH4TEAM</t>
  </si>
  <si>
    <t>nathalie.babault@theatre-odeon.fr</t>
  </si>
  <si>
    <t>BABAULT</t>
  </si>
  <si>
    <t>THEATRE DE L'ODÉON - billetterie</t>
  </si>
  <si>
    <t>valerie.six@theatre-odeon.fr</t>
  </si>
  <si>
    <t>SIX</t>
  </si>
  <si>
    <t>THEATRE DE L'ODÉON - RP</t>
  </si>
  <si>
    <t>pierre-yves.lenoir@theatre-odeon.fr</t>
  </si>
  <si>
    <t>Pierre-Yves</t>
  </si>
  <si>
    <t>THEATRE DE L'ODÉON administrateur</t>
  </si>
  <si>
    <t>Chantale</t>
  </si>
  <si>
    <t>Hurault</t>
  </si>
  <si>
    <t>THEATRE DU VIEUX COLOMBIER</t>
  </si>
  <si>
    <t>sylvain.cardine@theatre-odeon.fr</t>
  </si>
  <si>
    <t>CARDINE</t>
  </si>
  <si>
    <t>Théâtre de l'odéon</t>
  </si>
  <si>
    <t>marylene.bouland@theatre-odeon.fr</t>
  </si>
  <si>
    <t>Marylène</t>
  </si>
  <si>
    <t>BOULAND</t>
  </si>
  <si>
    <t xml:space="preserve">THÉÂTRE DE L'ODÉON secrétariat général </t>
  </si>
  <si>
    <t>olivier.borderie@theatre-odeon.fr</t>
  </si>
  <si>
    <t>BORDERIE</t>
  </si>
  <si>
    <t xml:space="preserve">théâtre odéon     secrétaire général </t>
  </si>
  <si>
    <t>pcdaram@free.fr</t>
  </si>
  <si>
    <t>TJT Jury</t>
  </si>
  <si>
    <t>ok joa</t>
  </si>
  <si>
    <t>florence.cabret@studiodesvarietes.org</t>
  </si>
  <si>
    <t>CABRET</t>
  </si>
  <si>
    <t>TJT STUDIO DES VARIÉTÉS</t>
  </si>
  <si>
    <t>joa, fred</t>
  </si>
  <si>
    <t>joubert.mic@gmail.com</t>
  </si>
  <si>
    <t>JOUBERT</t>
  </si>
  <si>
    <t>TJT STUDIO DES VARIÉTÉS, Président</t>
  </si>
  <si>
    <t>aminetto@free.fr</t>
  </si>
  <si>
    <t>MINETTO</t>
  </si>
  <si>
    <t>TJT SUNSET - SUNSIDE</t>
  </si>
  <si>
    <t>steph@sunset-sunside.com</t>
  </si>
  <si>
    <t>Stephane</t>
  </si>
  <si>
    <t>PORTET</t>
  </si>
  <si>
    <t>TJT Sunset – Sunside</t>
  </si>
  <si>
    <t>cfontanieu@tsfjazz.com</t>
  </si>
  <si>
    <t>FONTANIEU</t>
  </si>
  <si>
    <t>TSF</t>
  </si>
  <si>
    <t>sebastien.vidal@tsfjazz.com</t>
  </si>
  <si>
    <t>VIDAL</t>
  </si>
  <si>
    <t>anourisson@novaregie.com</t>
  </si>
  <si>
    <t>Aymeric</t>
  </si>
  <si>
    <t>NOURISSON</t>
  </si>
  <si>
    <t xml:space="preserve">o.chini@teleparis.fr </t>
  </si>
  <si>
    <t>CHINI</t>
  </si>
  <si>
    <t xml:space="preserve">TÉLÉ PARIS </t>
  </si>
  <si>
    <t>contat@ens.fr</t>
  </si>
  <si>
    <t>CONTAT</t>
  </si>
  <si>
    <t>Télérama</t>
  </si>
  <si>
    <t>ok dona Fred GG</t>
  </si>
  <si>
    <t>gaelle.fuzet@mpublicite.fr</t>
  </si>
  <si>
    <t>FUZET</t>
  </si>
  <si>
    <t>Télérama / Le Monde</t>
  </si>
  <si>
    <t>Belmont.m@telerama.fr</t>
  </si>
  <si>
    <t>Mylène</t>
  </si>
  <si>
    <t>BELMONT</t>
  </si>
  <si>
    <t>Télérama / Resp partenariat</t>
  </si>
  <si>
    <t>aurelie.carrilho@orange.fr</t>
  </si>
  <si>
    <t>Carrilho</t>
  </si>
  <si>
    <t>UMJ</t>
  </si>
  <si>
    <t>Cluizel</t>
  </si>
  <si>
    <t>UN DIMANCHE A PARIS</t>
  </si>
  <si>
    <t>ybrohard@aol.com</t>
  </si>
  <si>
    <t>Yvan</t>
  </si>
  <si>
    <t>UNIVERSITÉ PARIS DESCARTES</t>
  </si>
  <si>
    <t>president@paris-descartes.fr, frederic.dardel@parisdescartes.fr</t>
  </si>
  <si>
    <t>Université Paris Descartes - Président</t>
  </si>
  <si>
    <t>cecile.drai@parisdescartes.fr</t>
  </si>
  <si>
    <t>DRAI</t>
  </si>
  <si>
    <t>Université Paris Descartes dir com</t>
  </si>
  <si>
    <t>olivia.chaple@parisdescartes.fr</t>
  </si>
  <si>
    <t>CHAPLE</t>
  </si>
  <si>
    <t>UNIVERSITÉ PARIS DESCARTES resp de la communication externe</t>
  </si>
  <si>
    <t>Billiet</t>
  </si>
  <si>
    <t>Université Paris-Sorbonne, directeur de l'UFR de musique et musicologie et professeur délégué à la vie étudiante et culturelle</t>
  </si>
  <si>
    <t>tbc</t>
  </si>
  <si>
    <t xml:space="preserve">Christine </t>
  </si>
  <si>
    <t xml:space="preserve">ARNULF-KOECHLIN  </t>
  </si>
  <si>
    <t>Université Paris-Sorbonne, directrice générale des services</t>
  </si>
  <si>
    <t>Barthélémy</t>
  </si>
  <si>
    <t>Jobert</t>
  </si>
  <si>
    <t>Université Paris-Sorbonne, Président</t>
  </si>
  <si>
    <t>amministrazione@venetojazz.com,michelaparolin@msn.com</t>
  </si>
  <si>
    <t>Michela</t>
  </si>
  <si>
    <t>PAROLIN</t>
  </si>
  <si>
    <t xml:space="preserve">VENETO JAZZ  resp admin </t>
  </si>
  <si>
    <t>dbutez@filtourisme.org</t>
  </si>
  <si>
    <t>BUTEZ</t>
  </si>
  <si>
    <t xml:space="preserve">VIA FRANCE </t>
  </si>
  <si>
    <t>dero@viafrance.org</t>
  </si>
  <si>
    <t>DERO</t>
  </si>
  <si>
    <t>VIA FRANCE / directrice</t>
  </si>
  <si>
    <t>max.loyon-mutel@paris.fr</t>
  </si>
  <si>
    <t>LOYON-MUTEL</t>
  </si>
  <si>
    <t>VILLE de Paris / Bureau des Evènements occupation domaine public</t>
  </si>
  <si>
    <t>loic.planche@paris.fr</t>
  </si>
  <si>
    <t>LOÏC</t>
  </si>
  <si>
    <t>loria.giaopedras@paris.fr</t>
  </si>
  <si>
    <t>Loria</t>
  </si>
  <si>
    <t>GIAO-PEDRAS</t>
  </si>
  <si>
    <t>Ville de Paris Action sociale</t>
  </si>
  <si>
    <t>ok dona olivia</t>
  </si>
  <si>
    <t>jean-louis.pias@paris.fr</t>
  </si>
  <si>
    <t>PIAS</t>
  </si>
  <si>
    <t>Edouard</t>
  </si>
  <si>
    <t>DEPEYRE</t>
  </si>
  <si>
    <t>WEEZZEVENT</t>
  </si>
  <si>
    <t>c.pasquet@weezevent.com</t>
  </si>
  <si>
    <t>Clémentine</t>
  </si>
  <si>
    <t>PASQUET</t>
  </si>
  <si>
    <t>sophie.horay@gmail.com</t>
  </si>
  <si>
    <t>HORAY</t>
  </si>
  <si>
    <t>ÉDITIONS HORAY (ex), Le Guide de St Germain des Prés</t>
  </si>
  <si>
    <t>jmproust@numericable.fr</t>
  </si>
  <si>
    <t>PROUST</t>
  </si>
  <si>
    <t xml:space="preserve">jubrax@free.fr </t>
  </si>
  <si>
    <t>BRAXMEYER</t>
  </si>
  <si>
    <t>Alexandrebangou@gmail.com</t>
  </si>
  <si>
    <t>rima.abdul-malak@diplomatie.gouv.fr</t>
  </si>
  <si>
    <t>Rima</t>
  </si>
  <si>
    <t>ABDU MALAK</t>
  </si>
  <si>
    <t>L'ESPRIT JAZZ histoire - Mairie Paris &gt;Consulat France NYC</t>
  </si>
  <si>
    <t>ok dona - Myriam</t>
  </si>
  <si>
    <t>annebazin2003@hotmail.fr</t>
  </si>
  <si>
    <t>BAzIN</t>
  </si>
  <si>
    <t>anciren stagiaire</t>
  </si>
  <si>
    <t>ok Dona mimi</t>
  </si>
  <si>
    <t>L'ESPRIT JAZZ histoire - Alcazar</t>
  </si>
  <si>
    <t>blais.richard@free.fr</t>
  </si>
  <si>
    <t>Richard</t>
  </si>
  <si>
    <t>BLAIS</t>
  </si>
  <si>
    <t>Hôtel Lutetia</t>
  </si>
  <si>
    <t>Chifflier</t>
  </si>
  <si>
    <t>alain.cotte@voila.fr</t>
  </si>
  <si>
    <t>christian_crolle@gmx.yamaha.com</t>
  </si>
  <si>
    <t>marie.pierre.delagontrie@iledefrance.fr</t>
  </si>
  <si>
    <t xml:space="preserve">Marie-Pierre </t>
  </si>
  <si>
    <t>DE LA GONTRIE</t>
  </si>
  <si>
    <t xml:space="preserve">CRIF - ex Mairie de paris </t>
  </si>
  <si>
    <t>claire.stankovich@richart.com</t>
  </si>
  <si>
    <t>L'ESPRIT JAZZ histoire - LES ÉDITEURS</t>
  </si>
  <si>
    <t>ok Dona Santin Helmie</t>
  </si>
  <si>
    <t>ondine.garcia@paris.fr</t>
  </si>
  <si>
    <t xml:space="preserve">Conseillère spectacle vivant </t>
  </si>
  <si>
    <t>khady.gaye@icloud.com</t>
  </si>
  <si>
    <t>Khady</t>
  </si>
  <si>
    <t>GAYE</t>
  </si>
  <si>
    <t>pierre.jacquemain@radiofrance.com</t>
  </si>
  <si>
    <t>bis</t>
  </si>
  <si>
    <t>peut-être</t>
  </si>
  <si>
    <t>avec son épouse</t>
  </si>
  <si>
    <t>MASSARD</t>
  </si>
  <si>
    <t>voir GG</t>
  </si>
  <si>
    <t>avec Yolande  Frostin</t>
  </si>
  <si>
    <t>francis.parny@iledefrance.fr</t>
  </si>
  <si>
    <t xml:space="preserve">Francis </t>
  </si>
  <si>
    <t>PARNY</t>
  </si>
  <si>
    <t xml:space="preserve">CRIF - Ex Culturel CRIF </t>
  </si>
  <si>
    <t xml:space="preserve">TOTAL </t>
  </si>
  <si>
    <t>DELPHIN</t>
  </si>
  <si>
    <t>stephane.delphin@paris.fr</t>
  </si>
  <si>
    <t>xavier@babando.com</t>
  </si>
  <si>
    <t>SAMSON</t>
  </si>
  <si>
    <t>Babando Com pour Art St Germain</t>
  </si>
  <si>
    <t>marc.maret@radiofrance.com</t>
  </si>
  <si>
    <t>MARET</t>
  </si>
  <si>
    <t>sandra.hermel-dautun@paris.fr</t>
  </si>
  <si>
    <t>Hermel-Dautun</t>
  </si>
  <si>
    <t>Mairie de Paris / Bureau des bibliothèques et de la lecture</t>
  </si>
  <si>
    <t xml:space="preserve">Mathieu </t>
  </si>
  <si>
    <t>KANDAROUN</t>
  </si>
  <si>
    <t>2017</t>
  </si>
  <si>
    <t>m.kandaroun@oceano.org</t>
  </si>
  <si>
    <t>julie.javaux@paris.fr</t>
  </si>
  <si>
    <t>JAVAUX</t>
  </si>
  <si>
    <t>Mairie de Paris / Direction de la jeunesse et des 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</si>
</sst>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8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9"/>
      <name val="Arial"/>
    </font>
    <font>
      <sz val="11"/>
      <name val="Calibri"/>
    </font>
    <font>
      <sz val="12"/>
      <color rgb="FF000000"/>
      <name val="Calibri"/>
    </font>
    <font>
      <sz val="12"/>
      <name val="Calibri"/>
    </font>
    <font>
      <u/>
      <sz val="10"/>
      <name val="Arial"/>
    </font>
    <font>
      <sz val="9"/>
      <name val="Calibri"/>
    </font>
    <font>
      <sz val="12"/>
      <color rgb="FF1F497D"/>
      <name val="Calibri"/>
    </font>
    <font>
      <sz val="10"/>
      <color rgb="FF1F497D"/>
      <name val="Arial"/>
    </font>
    <font>
      <sz val="9"/>
      <name val="Arial"/>
    </font>
    <font>
      <u/>
      <sz val="10"/>
      <color rgb="FF0000FF"/>
      <name val="Arial"/>
    </font>
    <font>
      <sz val="12"/>
      <color rgb="FFFF0000"/>
      <name val="Calibri"/>
    </font>
    <font>
      <sz val="10"/>
      <color rgb="FFFF0000"/>
      <name val="Arial"/>
    </font>
    <font>
      <sz val="9"/>
      <color rgb="FFFF0000"/>
      <name val="Calibri"/>
    </font>
    <font>
      <u/>
      <sz val="10"/>
      <color rgb="FF0000FF"/>
      <name val="Arial"/>
    </font>
    <font>
      <sz val="11"/>
      <color rgb="FFFF0000"/>
      <name val="Calibri"/>
    </font>
    <font>
      <u/>
      <sz val="10"/>
      <color rgb="FF0000D4"/>
      <name val="Calibri"/>
    </font>
    <font>
      <u/>
      <sz val="10"/>
      <color rgb="FF0000FF"/>
      <name val="Calibri"/>
    </font>
    <font>
      <u/>
      <sz val="10"/>
      <color rgb="FF0000D4"/>
      <name val="Calibri"/>
    </font>
    <font>
      <u/>
      <sz val="10"/>
      <color rgb="FF0000FF"/>
      <name val="Arial"/>
    </font>
    <font>
      <sz val="10"/>
      <color rgb="FF000000"/>
      <name val="Arial"/>
    </font>
    <font>
      <sz val="12"/>
      <name val="&quot;Times New Roman&quot;"/>
    </font>
    <font>
      <u/>
      <sz val="11"/>
      <color rgb="FF3C73AA"/>
      <name val="Arial"/>
    </font>
    <font>
      <u/>
      <sz val="10"/>
      <color rgb="FF0000D4"/>
      <name val="Calibri"/>
    </font>
    <font>
      <sz val="9"/>
      <color rgb="FF1F497D"/>
      <name val="Calibri"/>
    </font>
    <font>
      <u/>
      <sz val="10"/>
      <color rgb="FF0000FF"/>
      <name val="Arial"/>
    </font>
    <font>
      <u/>
      <sz val="10"/>
      <color rgb="FFFF0000"/>
      <name val="Arial"/>
    </font>
    <font>
      <u/>
      <sz val="10"/>
      <color rgb="FFFF0000"/>
      <name val="Arial"/>
    </font>
    <font>
      <sz val="9"/>
      <color rgb="FF000000"/>
      <name val="Calibri"/>
    </font>
    <font>
      <u/>
      <sz val="10"/>
      <color rgb="FF0000FF"/>
      <name val="Arial"/>
    </font>
    <font>
      <u/>
      <sz val="10"/>
      <color rgb="FFFF0000"/>
      <name val="Arial"/>
    </font>
    <font>
      <sz val="10"/>
      <name val="Arial"/>
    </font>
    <font>
      <sz val="10"/>
      <color rgb="FF0000FF"/>
      <name val="Arial"/>
    </font>
    <font>
      <sz val="10"/>
      <name val="Calibri"/>
    </font>
    <font>
      <u/>
      <sz val="10"/>
      <color rgb="FF0000FF"/>
      <name val="Arial"/>
    </font>
    <font>
      <sz val="10"/>
      <color rgb="FF1F497D"/>
      <name val="Arial"/>
    </font>
    <font>
      <u/>
      <sz val="10"/>
      <color rgb="FF0000FF"/>
      <name val="Calibri"/>
    </font>
    <font>
      <u/>
      <sz val="12"/>
      <color rgb="FF000000"/>
      <name val="Calibri"/>
    </font>
    <font>
      <u/>
      <sz val="10"/>
      <color rgb="FFDD0806"/>
      <name val="Arial"/>
    </font>
    <font>
      <sz val="10"/>
      <color rgb="FFDD0806"/>
      <name val="Arial"/>
    </font>
    <font>
      <u/>
      <sz val="10"/>
      <color rgb="FF0000D4"/>
      <name val="Arial"/>
    </font>
    <font>
      <u/>
      <sz val="10"/>
      <color rgb="FF0000FF"/>
      <name val="Arial"/>
    </font>
    <font>
      <u/>
      <sz val="10"/>
      <color rgb="FFFF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1"/>
      <name val="&quot;Calibri&quot;"/>
    </font>
    <font>
      <u/>
      <sz val="12"/>
      <color rgb="FF0000FF"/>
      <name val="&quot;Helvetica Neue&quot;"/>
    </font>
    <font>
      <u/>
      <sz val="10"/>
      <color rgb="FFFF0000"/>
      <name val="Arial"/>
    </font>
    <font>
      <u/>
      <sz val="10"/>
      <color rgb="FFFF0000"/>
      <name val="Arial"/>
    </font>
    <font>
      <u/>
      <sz val="10"/>
      <color rgb="FFFF0000"/>
      <name val="Arial"/>
    </font>
    <font>
      <u/>
      <sz val="12"/>
      <color rgb="FFFF0000"/>
      <name val="Calibri"/>
    </font>
    <font>
      <u/>
      <sz val="9"/>
      <color rgb="FFFF0000"/>
      <name val="Calibri"/>
    </font>
    <font>
      <u/>
      <sz val="10"/>
      <color rgb="FFFF0000"/>
      <name val="Arial"/>
    </font>
    <font>
      <u/>
      <sz val="12"/>
      <color rgb="FFFF0000"/>
      <name val="Calibri"/>
    </font>
    <font>
      <u/>
      <sz val="10"/>
      <color rgb="FF0000FF"/>
      <name val="Arial"/>
    </font>
    <font>
      <u/>
      <sz val="12"/>
      <color rgb="FF0000FF"/>
      <name val="Calibri"/>
    </font>
    <font>
      <u/>
      <sz val="12"/>
      <color rgb="FF0000FF"/>
      <name val="Calibri"/>
    </font>
    <font>
      <sz val="9"/>
      <color rgb="FFFF0000"/>
      <name val="Arial"/>
    </font>
    <font>
      <u/>
      <sz val="10"/>
      <color rgb="FF0000D4"/>
      <name val="Arial"/>
    </font>
    <font>
      <sz val="10"/>
      <color rgb="FF003366"/>
      <name val="Arial"/>
    </font>
    <font>
      <u/>
      <sz val="10"/>
      <color rgb="FF0000FF"/>
      <name val="Arial"/>
    </font>
    <font>
      <sz val="12"/>
      <name val="Times New Roman"/>
    </font>
    <font>
      <u/>
      <sz val="10"/>
      <color rgb="FF0000FF"/>
      <name val="Arial"/>
    </font>
    <font>
      <sz val="10"/>
      <name val="Arial"/>
    </font>
    <font>
      <u/>
      <sz val="10"/>
      <color rgb="FF0000FF"/>
      <name val="Arial"/>
    </font>
    <font>
      <u/>
      <sz val="10"/>
      <color theme="10"/>
      <name val="Arial"/>
    </font>
    <font>
      <u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9"/>
      <name val="Calibri"/>
      <family val="2"/>
    </font>
    <font>
      <sz val="9"/>
      <name val="Arial"/>
      <family val="2"/>
    </font>
    <font>
      <u/>
      <sz val="12"/>
      <name val="&quot;Times New Roman&quot;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E5B8B7"/>
        <bgColor rgb="FFE5B8B7"/>
      </patternFill>
    </fill>
    <fill>
      <patternFill patternType="solid">
        <fgColor rgb="FFFFC000"/>
        <bgColor rgb="FFFFC000"/>
      </patternFill>
    </fill>
    <fill>
      <patternFill patternType="solid">
        <fgColor rgb="FF7F7F7F"/>
        <bgColor rgb="FF7F7F7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70" fillId="0" borderId="0" applyNumberFormat="0" applyFill="0" applyBorder="0" applyAlignment="0" applyProtection="0"/>
  </cellStyleXfs>
  <cellXfs count="329">
    <xf numFmtId="0" fontId="0" fillId="0" borderId="0" xfId="0" applyFont="1" applyAlignment="1"/>
    <xf numFmtId="49" fontId="1" fillId="0" borderId="1" xfId="0" applyNumberFormat="1" applyFont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/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3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wrapText="1"/>
    </xf>
    <xf numFmtId="0" fontId="1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11" fontId="13" fillId="0" borderId="3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/>
    <xf numFmtId="1" fontId="1" fillId="3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3" xfId="0" applyNumberFormat="1" applyFont="1" applyBorder="1"/>
    <xf numFmtId="49" fontId="1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/>
    <xf numFmtId="49" fontId="1" fillId="4" borderId="1" xfId="0" applyNumberFormat="1" applyFont="1" applyFill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/>
    </xf>
    <xf numFmtId="49" fontId="17" fillId="0" borderId="3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vertical="center" wrapText="1"/>
    </xf>
    <xf numFmtId="49" fontId="13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1" fontId="1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49" fontId="11" fillId="0" borderId="3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wrapText="1"/>
    </xf>
    <xf numFmtId="11" fontId="18" fillId="3" borderId="1" xfId="0" applyNumberFormat="1" applyFont="1" applyFill="1" applyBorder="1" applyAlignment="1">
      <alignment horizontal="left" vertical="center" wrapText="1"/>
    </xf>
    <xf numFmtId="49" fontId="19" fillId="3" borderId="1" xfId="0" applyNumberFormat="1" applyFont="1" applyFill="1" applyBorder="1" applyAlignment="1">
      <alignment horizontal="left" vertical="center"/>
    </xf>
    <xf numFmtId="11" fontId="14" fillId="0" borderId="1" xfId="0" applyNumberFormat="1" applyFont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/>
    </xf>
    <xf numFmtId="0" fontId="21" fillId="0" borderId="3" xfId="0" applyFont="1" applyBorder="1"/>
    <xf numFmtId="49" fontId="1" fillId="0" borderId="0" xfId="0" applyNumberFormat="1" applyFont="1" applyAlignment="1">
      <alignment horizontal="left" vertical="center" wrapText="1"/>
    </xf>
    <xf numFmtId="49" fontId="22" fillId="3" borderId="3" xfId="0" applyNumberFormat="1" applyFont="1" applyFill="1" applyBorder="1" applyAlignment="1">
      <alignment horizontal="left"/>
    </xf>
    <xf numFmtId="49" fontId="22" fillId="3" borderId="3" xfId="0" applyNumberFormat="1" applyFont="1" applyFill="1" applyBorder="1" applyAlignment="1"/>
    <xf numFmtId="49" fontId="23" fillId="0" borderId="3" xfId="0" applyNumberFormat="1" applyFont="1" applyBorder="1" applyAlignment="1"/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/>
    </xf>
    <xf numFmtId="49" fontId="24" fillId="3" borderId="1" xfId="0" applyNumberFormat="1" applyFont="1" applyFill="1" applyBorder="1" applyAlignment="1"/>
    <xf numFmtId="49" fontId="22" fillId="3" borderId="3" xfId="0" applyNumberFormat="1" applyFont="1" applyFill="1" applyBorder="1" applyAlignment="1"/>
    <xf numFmtId="49" fontId="1" fillId="3" borderId="1" xfId="0" applyNumberFormat="1" applyFont="1" applyFill="1" applyBorder="1" applyAlignment="1">
      <alignment horizontal="left" vertical="center"/>
    </xf>
    <xf numFmtId="49" fontId="14" fillId="0" borderId="3" xfId="0" applyNumberFormat="1" applyFont="1" applyBorder="1" applyAlignment="1">
      <alignment vertical="center"/>
    </xf>
    <xf numFmtId="49" fontId="25" fillId="3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vertical="center"/>
    </xf>
    <xf numFmtId="0" fontId="26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7" fillId="4" borderId="1" xfId="0" applyNumberFormat="1" applyFont="1" applyFill="1" applyBorder="1" applyAlignment="1">
      <alignment horizontal="left" vertical="center"/>
    </xf>
    <xf numFmtId="11" fontId="28" fillId="0" borderId="1" xfId="0" applyNumberFormat="1" applyFont="1" applyBorder="1" applyAlignment="1">
      <alignment horizontal="left" vertical="center" wrapText="1"/>
    </xf>
    <xf numFmtId="11" fontId="14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49" fontId="9" fillId="0" borderId="3" xfId="0" applyNumberFormat="1" applyFont="1" applyBorder="1" applyAlignment="1">
      <alignment horizontal="left" vertical="center" wrapText="1"/>
    </xf>
    <xf numFmtId="1" fontId="10" fillId="0" borderId="3" xfId="0" applyNumberFormat="1" applyFont="1" applyBorder="1"/>
    <xf numFmtId="49" fontId="29" fillId="0" borderId="1" xfId="0" applyNumberFormat="1" applyFont="1" applyBorder="1" applyAlignment="1">
      <alignment horizontal="left" vertical="center"/>
    </xf>
    <xf numFmtId="0" fontId="14" fillId="0" borderId="3" xfId="0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/>
    </xf>
    <xf numFmtId="49" fontId="30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vertical="center"/>
    </xf>
    <xf numFmtId="49" fontId="31" fillId="0" borderId="1" xfId="0" applyNumberFormat="1" applyFont="1" applyBorder="1" applyAlignment="1">
      <alignment horizontal="left"/>
    </xf>
    <xf numFmtId="0" fontId="3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center"/>
    </xf>
    <xf numFmtId="49" fontId="33" fillId="0" borderId="3" xfId="0" applyNumberFormat="1" applyFont="1" applyBorder="1" applyAlignment="1"/>
    <xf numFmtId="0" fontId="33" fillId="0" borderId="3" xfId="0" applyFont="1" applyBorder="1" applyAlignment="1">
      <alignment horizontal="center" wrapText="1"/>
    </xf>
    <xf numFmtId="1" fontId="33" fillId="0" borderId="3" xfId="0" applyNumberFormat="1" applyFont="1" applyBorder="1" applyAlignment="1">
      <alignment horizontal="center" wrapText="1"/>
    </xf>
    <xf numFmtId="1" fontId="33" fillId="0" borderId="3" xfId="0" applyNumberFormat="1" applyFont="1" applyBorder="1" applyAlignment="1"/>
    <xf numFmtId="49" fontId="33" fillId="0" borderId="0" xfId="0" applyNumberFormat="1" applyFont="1" applyAlignment="1"/>
    <xf numFmtId="49" fontId="34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6" fillId="4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11" fontId="6" fillId="3" borderId="3" xfId="0" applyNumberFormat="1" applyFont="1" applyFill="1" applyBorder="1" applyAlignment="1">
      <alignment horizontal="left" wrapText="1"/>
    </xf>
    <xf numFmtId="49" fontId="35" fillId="0" borderId="3" xfId="0" applyNumberFormat="1" applyFont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left" vertical="center"/>
    </xf>
    <xf numFmtId="49" fontId="1" fillId="4" borderId="3" xfId="0" applyNumberFormat="1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6" fillId="0" borderId="1" xfId="0" applyFont="1" applyBorder="1" applyAlignment="1"/>
    <xf numFmtId="49" fontId="33" fillId="0" borderId="3" xfId="0" applyNumberFormat="1" applyFont="1" applyBorder="1" applyAlignment="1"/>
    <xf numFmtId="49" fontId="33" fillId="0" borderId="3" xfId="0" applyNumberFormat="1" applyFont="1" applyBorder="1" applyAlignment="1"/>
    <xf numFmtId="0" fontId="33" fillId="0" borderId="3" xfId="0" applyFont="1" applyBorder="1" applyAlignment="1"/>
    <xf numFmtId="1" fontId="33" fillId="0" borderId="3" xfId="0" applyNumberFormat="1" applyFont="1" applyBorder="1" applyAlignment="1"/>
    <xf numFmtId="49" fontId="35" fillId="0" borderId="3" xfId="0" applyNumberFormat="1" applyFont="1" applyBorder="1" applyAlignment="1">
      <alignment horizontal="left" vertical="center"/>
    </xf>
    <xf numFmtId="49" fontId="35" fillId="0" borderId="3" xfId="0" applyNumberFormat="1" applyFont="1" applyBorder="1" applyAlignment="1">
      <alignment vertical="center" wrapText="1"/>
    </xf>
    <xf numFmtId="11" fontId="6" fillId="0" borderId="3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  <xf numFmtId="49" fontId="1" fillId="5" borderId="3" xfId="0" applyNumberFormat="1" applyFont="1" applyFill="1" applyBorder="1" applyAlignment="1">
      <alignment horizontal="left" vertical="center" wrapText="1"/>
    </xf>
    <xf numFmtId="49" fontId="8" fillId="5" borderId="3" xfId="0" applyNumberFormat="1" applyFont="1" applyFill="1" applyBorder="1" applyAlignment="1">
      <alignment horizontal="center" vertical="center" wrapText="1"/>
    </xf>
    <xf numFmtId="49" fontId="6" fillId="5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1" fontId="1" fillId="5" borderId="3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/>
    <xf numFmtId="1" fontId="10" fillId="0" borderId="3" xfId="0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/>
    <xf numFmtId="49" fontId="33" fillId="0" borderId="3" xfId="0" applyNumberFormat="1" applyFont="1" applyBorder="1" applyAlignment="1">
      <alignment horizontal="left" wrapText="1"/>
    </xf>
    <xf numFmtId="49" fontId="37" fillId="0" borderId="3" xfId="0" applyNumberFormat="1" applyFont="1" applyBorder="1"/>
    <xf numFmtId="49" fontId="8" fillId="0" borderId="3" xfId="0" applyNumberFormat="1" applyFont="1" applyBorder="1" applyAlignment="1">
      <alignment horizontal="center" wrapText="1"/>
    </xf>
    <xf numFmtId="1" fontId="33" fillId="0" borderId="3" xfId="0" applyNumberFormat="1" applyFont="1" applyBorder="1" applyAlignment="1"/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/>
    </xf>
    <xf numFmtId="49" fontId="38" fillId="3" borderId="1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vertical="center"/>
    </xf>
    <xf numFmtId="49" fontId="5" fillId="3" borderId="3" xfId="0" applyNumberFormat="1" applyFont="1" applyFill="1" applyBorder="1" applyAlignment="1">
      <alignment vertical="center"/>
    </xf>
    <xf numFmtId="49" fontId="39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center"/>
    </xf>
    <xf numFmtId="49" fontId="40" fillId="0" borderId="1" xfId="0" applyNumberFormat="1" applyFont="1" applyBorder="1" applyAlignment="1">
      <alignment vertical="center"/>
    </xf>
    <xf numFmtId="49" fontId="41" fillId="0" borderId="3" xfId="0" applyNumberFormat="1" applyFont="1" applyBorder="1" applyAlignment="1">
      <alignment horizontal="left" vertical="center" wrapText="1"/>
    </xf>
    <xf numFmtId="0" fontId="41" fillId="0" borderId="3" xfId="0" applyFont="1" applyBorder="1" applyAlignment="1">
      <alignment vertical="center" wrapText="1"/>
    </xf>
    <xf numFmtId="0" fontId="41" fillId="0" borderId="3" xfId="0" applyFont="1" applyBorder="1" applyAlignment="1">
      <alignment horizontal="center" vertical="center" wrapText="1"/>
    </xf>
    <xf numFmtId="1" fontId="41" fillId="0" borderId="3" xfId="0" applyNumberFormat="1" applyFont="1" applyBorder="1" applyAlignment="1">
      <alignment horizontal="center" vertical="center" wrapText="1"/>
    </xf>
    <xf numFmtId="49" fontId="42" fillId="0" borderId="1" xfId="0" applyNumberFormat="1" applyFont="1" applyBorder="1" applyAlignment="1">
      <alignment vertical="center"/>
    </xf>
    <xf numFmtId="49" fontId="14" fillId="0" borderId="0" xfId="0" applyNumberFormat="1" applyFont="1"/>
    <xf numFmtId="49" fontId="1" fillId="0" borderId="0" xfId="0" applyNumberFormat="1" applyFont="1" applyAlignment="1">
      <alignment vertical="center"/>
    </xf>
    <xf numFmtId="49" fontId="1" fillId="0" borderId="3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49" fontId="43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4" fillId="0" borderId="3" xfId="0" applyNumberFormat="1" applyFont="1" applyBorder="1" applyAlignment="1">
      <alignment horizontal="left" vertical="center"/>
    </xf>
    <xf numFmtId="49" fontId="44" fillId="0" borderId="3" xfId="0" applyNumberFormat="1" applyFont="1" applyBorder="1" applyAlignment="1">
      <alignment horizontal="left" vertical="center"/>
    </xf>
    <xf numFmtId="49" fontId="1" fillId="4" borderId="3" xfId="0" applyNumberFormat="1" applyFont="1" applyFill="1" applyBorder="1" applyAlignment="1">
      <alignment horizontal="left" vertical="center"/>
    </xf>
    <xf numFmtId="49" fontId="5" fillId="4" borderId="3" xfId="0" applyNumberFormat="1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/>
    </xf>
    <xf numFmtId="0" fontId="45" fillId="0" borderId="0" xfId="0" applyFont="1"/>
    <xf numFmtId="49" fontId="46" fillId="0" borderId="0" xfId="0" applyNumberFormat="1" applyFont="1" applyAlignment="1">
      <alignment horizontal="left" vertical="center"/>
    </xf>
    <xf numFmtId="0" fontId="47" fillId="0" borderId="1" xfId="0" applyFont="1" applyBorder="1"/>
    <xf numFmtId="49" fontId="1" fillId="0" borderId="5" xfId="0" applyNumberFormat="1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48" fillId="0" borderId="6" xfId="0" applyFont="1" applyBorder="1"/>
    <xf numFmtId="49" fontId="1" fillId="0" borderId="7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left"/>
    </xf>
    <xf numFmtId="49" fontId="10" fillId="0" borderId="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7" fillId="0" borderId="3" xfId="0" applyFont="1" applyBorder="1" applyAlignment="1">
      <alignment vertical="center"/>
    </xf>
    <xf numFmtId="49" fontId="1" fillId="0" borderId="8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/>
    <xf numFmtId="49" fontId="1" fillId="0" borderId="6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49" fontId="1" fillId="4" borderId="0" xfId="0" applyNumberFormat="1" applyFont="1" applyFill="1" applyAlignment="1">
      <alignment horizontal="left" vertical="center"/>
    </xf>
    <xf numFmtId="0" fontId="49" fillId="0" borderId="3" xfId="0" applyFont="1" applyBorder="1" applyAlignment="1"/>
    <xf numFmtId="0" fontId="10" fillId="0" borderId="0" xfId="0" applyFont="1" applyAlignment="1">
      <alignment horizontal="left"/>
    </xf>
    <xf numFmtId="49" fontId="50" fillId="0" borderId="0" xfId="0" applyNumberFormat="1" applyFont="1" applyAlignment="1"/>
    <xf numFmtId="49" fontId="1" fillId="0" borderId="4" xfId="0" applyNumberFormat="1" applyFont="1" applyBorder="1" applyAlignment="1">
      <alignment horizontal="left" vertical="center"/>
    </xf>
    <xf numFmtId="49" fontId="51" fillId="0" borderId="3" xfId="0" applyNumberFormat="1" applyFont="1" applyBorder="1" applyAlignment="1"/>
    <xf numFmtId="49" fontId="50" fillId="0" borderId="3" xfId="0" applyNumberFormat="1" applyFont="1" applyBorder="1" applyAlignment="1"/>
    <xf numFmtId="49" fontId="52" fillId="4" borderId="3" xfId="0" applyNumberFormat="1" applyFont="1" applyFill="1" applyBorder="1" applyAlignment="1">
      <alignment horizontal="left" vertical="center"/>
    </xf>
    <xf numFmtId="49" fontId="14" fillId="4" borderId="3" xfId="0" applyNumberFormat="1" applyFont="1" applyFill="1" applyBorder="1" applyAlignment="1">
      <alignment horizontal="left" vertical="center" wrapText="1"/>
    </xf>
    <xf numFmtId="49" fontId="15" fillId="4" borderId="3" xfId="0" applyNumberFormat="1" applyFont="1" applyFill="1" applyBorder="1" applyAlignment="1">
      <alignment horizontal="center" vertical="center" wrapText="1"/>
    </xf>
    <xf numFmtId="49" fontId="13" fillId="4" borderId="3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1" fontId="14" fillId="4" borderId="3" xfId="0" applyNumberFormat="1" applyFont="1" applyFill="1" applyBorder="1" applyAlignment="1">
      <alignment horizontal="center" vertical="center" wrapText="1"/>
    </xf>
    <xf numFmtId="0" fontId="53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vertical="center" wrapText="1"/>
    </xf>
    <xf numFmtId="49" fontId="35" fillId="0" borderId="3" xfId="0" applyNumberFormat="1" applyFont="1" applyBorder="1" applyAlignment="1">
      <alignment vertical="center"/>
    </xf>
    <xf numFmtId="0" fontId="50" fillId="0" borderId="3" xfId="0" applyFont="1" applyBorder="1" applyAlignment="1"/>
    <xf numFmtId="0" fontId="33" fillId="0" borderId="0" xfId="0" applyFont="1" applyAlignment="1"/>
    <xf numFmtId="2" fontId="1" fillId="0" borderId="0" xfId="0" applyNumberFormat="1" applyFont="1" applyAlignment="1">
      <alignment horizontal="left" vertical="center" wrapText="1"/>
    </xf>
    <xf numFmtId="11" fontId="54" fillId="0" borderId="3" xfId="0" applyNumberFormat="1" applyFont="1" applyBorder="1" applyAlignment="1">
      <alignment horizontal="left" vertical="center" wrapText="1"/>
    </xf>
    <xf numFmtId="11" fontId="55" fillId="0" borderId="3" xfId="0" applyNumberFormat="1" applyFont="1" applyBorder="1" applyAlignment="1">
      <alignment horizontal="left" vertical="center" wrapText="1"/>
    </xf>
    <xf numFmtId="0" fontId="56" fillId="0" borderId="3" xfId="0" applyFont="1" applyBorder="1" applyAlignment="1">
      <alignment horizontal="left" vertical="center" wrapText="1"/>
    </xf>
    <xf numFmtId="11" fontId="14" fillId="0" borderId="3" xfId="0" applyNumberFormat="1" applyFont="1" applyBorder="1" applyAlignment="1">
      <alignment horizontal="left" vertical="center" wrapText="1"/>
    </xf>
    <xf numFmtId="11" fontId="57" fillId="0" borderId="4" xfId="0" applyNumberFormat="1" applyFont="1" applyBorder="1" applyAlignment="1">
      <alignment horizontal="left" vertical="center" wrapText="1"/>
    </xf>
    <xf numFmtId="11" fontId="58" fillId="0" borderId="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center" vertical="center"/>
    </xf>
    <xf numFmtId="49" fontId="33" fillId="0" borderId="0" xfId="0" applyNumberFormat="1" applyFont="1" applyAlignment="1"/>
    <xf numFmtId="49" fontId="1" fillId="0" borderId="9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 wrapText="1"/>
    </xf>
    <xf numFmtId="49" fontId="59" fillId="6" borderId="3" xfId="0" applyNumberFormat="1" applyFont="1" applyFill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/>
    </xf>
    <xf numFmtId="49" fontId="6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49" fontId="23" fillId="0" borderId="1" xfId="0" applyNumberFormat="1" applyFont="1" applyBorder="1" applyAlignment="1"/>
    <xf numFmtId="49" fontId="62" fillId="0" borderId="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vertical="center"/>
    </xf>
    <xf numFmtId="49" fontId="63" fillId="0" borderId="3" xfId="0" applyNumberFormat="1" applyFont="1" applyBorder="1" applyAlignment="1">
      <alignment vertical="center"/>
    </xf>
    <xf numFmtId="49" fontId="64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vertical="center" wrapText="1"/>
    </xf>
    <xf numFmtId="0" fontId="65" fillId="0" borderId="3" xfId="0" applyFont="1" applyBorder="1" applyAlignment="1">
      <alignment vertical="center" wrapText="1"/>
    </xf>
    <xf numFmtId="0" fontId="66" fillId="0" borderId="3" xfId="0" applyFont="1" applyBorder="1" applyAlignment="1">
      <alignment vertical="center" wrapText="1"/>
    </xf>
    <xf numFmtId="49" fontId="67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49" fontId="68" fillId="0" borderId="0" xfId="0" applyNumberFormat="1" applyFont="1"/>
    <xf numFmtId="1" fontId="1" fillId="4" borderId="0" xfId="0" applyNumberFormat="1" applyFont="1" applyFill="1" applyAlignment="1">
      <alignment horizontal="center" vertical="center" wrapText="1"/>
    </xf>
    <xf numFmtId="0" fontId="1" fillId="0" borderId="0" xfId="0" applyFont="1"/>
    <xf numFmtId="0" fontId="2" fillId="2" borderId="3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/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/>
    <xf numFmtId="0" fontId="69" fillId="0" borderId="3" xfId="0" applyFont="1" applyBorder="1" applyAlignment="1">
      <alignment vertical="center"/>
    </xf>
    <xf numFmtId="1" fontId="10" fillId="0" borderId="0" xfId="0" applyNumberFormat="1" applyFont="1" applyAlignment="1">
      <alignment horizontal="center" vertical="center" wrapText="1"/>
    </xf>
    <xf numFmtId="49" fontId="1" fillId="7" borderId="0" xfId="0" applyNumberFormat="1" applyFont="1" applyFill="1" applyBorder="1"/>
    <xf numFmtId="1" fontId="1" fillId="7" borderId="0" xfId="0" applyNumberFormat="1" applyFont="1" applyFill="1" applyBorder="1"/>
    <xf numFmtId="49" fontId="71" fillId="0" borderId="1" xfId="1" applyNumberFormat="1" applyFont="1" applyBorder="1" applyAlignment="1">
      <alignment horizontal="left" vertical="center"/>
    </xf>
    <xf numFmtId="49" fontId="72" fillId="0" borderId="3" xfId="0" applyNumberFormat="1" applyFont="1" applyBorder="1" applyAlignment="1">
      <alignment horizontal="left" vertical="center" wrapText="1"/>
    </xf>
    <xf numFmtId="49" fontId="73" fillId="0" borderId="3" xfId="0" applyNumberFormat="1" applyFont="1" applyBorder="1" applyAlignment="1">
      <alignment horizontal="center" vertical="center" wrapText="1"/>
    </xf>
    <xf numFmtId="0" fontId="72" fillId="0" borderId="3" xfId="0" applyFont="1" applyBorder="1" applyAlignment="1">
      <alignment horizontal="center" vertical="center" wrapText="1"/>
    </xf>
    <xf numFmtId="1" fontId="72" fillId="0" borderId="3" xfId="0" applyNumberFormat="1" applyFont="1" applyBorder="1" applyAlignment="1">
      <alignment horizontal="center" vertical="center" wrapText="1"/>
    </xf>
    <xf numFmtId="49" fontId="72" fillId="0" borderId="1" xfId="0" applyNumberFormat="1" applyFont="1" applyBorder="1" applyAlignment="1">
      <alignment horizontal="left" vertical="center"/>
    </xf>
    <xf numFmtId="49" fontId="72" fillId="0" borderId="3" xfId="0" applyNumberFormat="1" applyFont="1" applyBorder="1" applyAlignment="1">
      <alignment vertical="center"/>
    </xf>
    <xf numFmtId="49" fontId="71" fillId="0" borderId="1" xfId="0" applyNumberFormat="1" applyFont="1" applyBorder="1" applyAlignment="1">
      <alignment horizontal="left" vertical="center"/>
    </xf>
    <xf numFmtId="0" fontId="72" fillId="0" borderId="1" xfId="0" applyFont="1" applyBorder="1" applyAlignment="1">
      <alignment horizontal="left"/>
    </xf>
    <xf numFmtId="49" fontId="73" fillId="0" borderId="3" xfId="0" applyNumberFormat="1" applyFont="1" applyBorder="1"/>
    <xf numFmtId="0" fontId="73" fillId="0" borderId="3" xfId="0" applyFont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/>
    </xf>
    <xf numFmtId="11" fontId="71" fillId="3" borderId="1" xfId="1" applyNumberFormat="1" applyFont="1" applyFill="1" applyBorder="1" applyAlignment="1">
      <alignment horizontal="left" vertical="center" wrapText="1"/>
    </xf>
    <xf numFmtId="49" fontId="74" fillId="0" borderId="3" xfId="0" applyNumberFormat="1" applyFont="1" applyBorder="1" applyAlignment="1">
      <alignment horizontal="center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5" fillId="0" borderId="3" xfId="0" applyNumberFormat="1" applyFont="1" applyBorder="1" applyAlignment="1">
      <alignment horizontal="center" vertical="center" wrapText="1"/>
    </xf>
    <xf numFmtId="49" fontId="72" fillId="0" borderId="3" xfId="0" applyNumberFormat="1" applyFont="1" applyBorder="1" applyAlignment="1">
      <alignment horizontal="center" vertical="center" wrapText="1"/>
    </xf>
    <xf numFmtId="1" fontId="72" fillId="3" borderId="3" xfId="0" applyNumberFormat="1" applyFont="1" applyFill="1" applyBorder="1" applyAlignment="1">
      <alignment horizontal="center" vertical="center" wrapText="1"/>
    </xf>
    <xf numFmtId="49" fontId="76" fillId="0" borderId="1" xfId="0" applyNumberFormat="1" applyFont="1" applyBorder="1" applyAlignment="1"/>
    <xf numFmtId="49" fontId="73" fillId="4" borderId="3" xfId="0" applyNumberFormat="1" applyFont="1" applyFill="1" applyBorder="1" applyAlignment="1">
      <alignment horizontal="center" vertical="center" wrapText="1"/>
    </xf>
    <xf numFmtId="49" fontId="73" fillId="0" borderId="3" xfId="0" applyNumberFormat="1" applyFont="1" applyBorder="1" applyAlignment="1">
      <alignment horizontal="left" vertical="center" wrapText="1"/>
    </xf>
    <xf numFmtId="49" fontId="72" fillId="0" borderId="0" xfId="0" applyNumberFormat="1" applyFont="1" applyAlignment="1">
      <alignment vertical="center" wrapText="1"/>
    </xf>
    <xf numFmtId="49" fontId="73" fillId="0" borderId="3" xfId="0" applyNumberFormat="1" applyFont="1" applyBorder="1" applyAlignment="1">
      <alignment vertical="center"/>
    </xf>
    <xf numFmtId="49" fontId="73" fillId="0" borderId="3" xfId="0" applyNumberFormat="1" applyFont="1" applyBorder="1" applyAlignment="1">
      <alignment horizontal="center" vertical="center"/>
    </xf>
    <xf numFmtId="49" fontId="77" fillId="0" borderId="3" xfId="0" applyNumberFormat="1" applyFont="1" applyBorder="1" applyAlignment="1">
      <alignment horizontal="left" vertical="center" wrapText="1"/>
    </xf>
    <xf numFmtId="0" fontId="71" fillId="0" borderId="1" xfId="0" applyFont="1" applyBorder="1" applyAlignment="1">
      <alignment horizontal="left" vertical="center"/>
    </xf>
    <xf numFmtId="0" fontId="72" fillId="0" borderId="3" xfId="0" applyFont="1" applyBorder="1" applyAlignment="1">
      <alignment horizontal="left" vertical="center" wrapText="1"/>
    </xf>
    <xf numFmtId="0" fontId="72" fillId="0" borderId="1" xfId="0" applyFont="1" applyBorder="1" applyAlignment="1">
      <alignment horizontal="left" vertical="center"/>
    </xf>
    <xf numFmtId="49" fontId="72" fillId="0" borderId="1" xfId="0" applyNumberFormat="1" applyFont="1" applyBorder="1" applyAlignment="1">
      <alignment horizontal="left" vertical="center" wrapText="1"/>
    </xf>
    <xf numFmtId="49" fontId="72" fillId="3" borderId="3" xfId="0" applyNumberFormat="1" applyFont="1" applyFill="1" applyBorder="1" applyAlignment="1">
      <alignment horizontal="left"/>
    </xf>
    <xf numFmtId="49" fontId="72" fillId="3" borderId="3" xfId="0" applyNumberFormat="1" applyFont="1" applyFill="1" applyBorder="1" applyAlignment="1"/>
    <xf numFmtId="49" fontId="72" fillId="0" borderId="0" xfId="0" applyNumberFormat="1" applyFont="1" applyAlignment="1">
      <alignment horizontal="left" vertical="center" wrapText="1"/>
    </xf>
    <xf numFmtId="0" fontId="73" fillId="0" borderId="1" xfId="0" applyFont="1" applyBorder="1" applyAlignment="1">
      <alignment horizontal="left" vertical="center"/>
    </xf>
    <xf numFmtId="0" fontId="73" fillId="0" borderId="3" xfId="0" applyFont="1" applyBorder="1" applyAlignment="1">
      <alignment vertical="center"/>
    </xf>
    <xf numFmtId="49" fontId="77" fillId="0" borderId="3" xfId="0" applyNumberFormat="1" applyFont="1" applyBorder="1" applyAlignment="1">
      <alignment vertical="center"/>
    </xf>
    <xf numFmtId="49" fontId="71" fillId="0" borderId="3" xfId="1" applyNumberFormat="1" applyFont="1" applyBorder="1" applyAlignment="1">
      <alignment horizontal="left" vertical="center"/>
    </xf>
    <xf numFmtId="49" fontId="72" fillId="0" borderId="3" xfId="0" applyNumberFormat="1" applyFont="1" applyBorder="1" applyAlignment="1">
      <alignment horizontal="left" vertical="center"/>
    </xf>
    <xf numFmtId="49" fontId="71" fillId="0" borderId="3" xfId="1" applyNumberFormat="1" applyFont="1" applyBorder="1" applyAlignment="1">
      <alignment horizontal="left" vertical="center" wrapText="1"/>
    </xf>
    <xf numFmtId="49" fontId="72" fillId="0" borderId="0" xfId="0" applyNumberFormat="1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2" fillId="0" borderId="3" xfId="0" applyFont="1" applyBorder="1" applyAlignment="1">
      <alignment vertical="center"/>
    </xf>
    <xf numFmtId="49" fontId="71" fillId="0" borderId="3" xfId="0" applyNumberFormat="1" applyFont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debre@assemblee-nationale.fr" TargetMode="External"/><Relationship Id="rId117" Type="http://schemas.openxmlformats.org/officeDocument/2006/relationships/hyperlink" Target="mailto:cab-fed-cc@feddf.gouv.fr" TargetMode="External"/><Relationship Id="rId21" Type="http://schemas.openxmlformats.org/officeDocument/2006/relationships/hyperlink" Target="mailto:ccaresche@assemblee-nationale.fr" TargetMode="External"/><Relationship Id="rId42" Type="http://schemas.openxmlformats.org/officeDocument/2006/relationships/hyperlink" Target="mailto:Mathieu.Theocharis@paris.fr" TargetMode="External"/><Relationship Id="rId47" Type="http://schemas.openxmlformats.org/officeDocument/2006/relationships/hyperlink" Target="mailto:Anne.SERODE@radiofrance.com" TargetMode="External"/><Relationship Id="rId63" Type="http://schemas.openxmlformats.org/officeDocument/2006/relationships/hyperlink" Target="mailto:manager@hoteldaubusson.com" TargetMode="External"/><Relationship Id="rId68" Type="http://schemas.openxmlformats.org/officeDocument/2006/relationships/hyperlink" Target="mailto:flm@espritsaintgermain.com" TargetMode="External"/><Relationship Id="rId84" Type="http://schemas.openxmlformats.org/officeDocument/2006/relationships/hyperlink" Target="mailto:Contact@societe-restaurant.com" TargetMode="External"/><Relationship Id="rId89" Type="http://schemas.openxmlformats.org/officeDocument/2006/relationships/hyperlink" Target="mailto:contact@lesdeuxmagots.fr" TargetMode="External"/><Relationship Id="rId112" Type="http://schemas.openxmlformats.org/officeDocument/2006/relationships/hyperlink" Target="mailto:elisabeth.taburet-delahaye@culture.gouv.fr" TargetMode="External"/><Relationship Id="rId133" Type="http://schemas.openxmlformats.org/officeDocument/2006/relationships/hyperlink" Target="mailto:ma.mouton@senat.fr" TargetMode="External"/><Relationship Id="rId138" Type="http://schemas.openxmlformats.org/officeDocument/2006/relationships/hyperlink" Target="mailto:jean-claude.carle@wanadoo.fr" TargetMode="External"/><Relationship Id="rId154" Type="http://schemas.openxmlformats.org/officeDocument/2006/relationships/hyperlink" Target="mailto:ayala.p@soniarykiel.fr" TargetMode="External"/><Relationship Id="rId159" Type="http://schemas.openxmlformats.org/officeDocument/2006/relationships/hyperlink" Target="mailto:clarisse.reynaud@swarovski.com" TargetMode="External"/><Relationship Id="rId175" Type="http://schemas.openxmlformats.org/officeDocument/2006/relationships/hyperlink" Target="mailto:m.kandaroun@oceano.org" TargetMode="External"/><Relationship Id="rId170" Type="http://schemas.openxmlformats.org/officeDocument/2006/relationships/hyperlink" Target="mailto:Alexandrebangou@gmail.com" TargetMode="External"/><Relationship Id="rId16" Type="http://schemas.openxmlformats.org/officeDocument/2006/relationships/hyperlink" Target="mailto:jccambadelis@assemblee-nationale.fr" TargetMode="External"/><Relationship Id="rId107" Type="http://schemas.openxmlformats.org/officeDocument/2006/relationships/hyperlink" Target="mailto:florence.demoy@moncler.com" TargetMode="External"/><Relationship Id="rId11" Type="http://schemas.openxmlformats.org/officeDocument/2006/relationships/hyperlink" Target="mailto:yvestorchinsky@yahoo.fr" TargetMode="External"/><Relationship Id="rId32" Type="http://schemas.openxmlformats.org/officeDocument/2006/relationships/hyperlink" Target="mailto:ludovic.clement@kronenbourg.com" TargetMode="External"/><Relationship Id="rId37" Type="http://schemas.openxmlformats.org/officeDocument/2006/relationships/hyperlink" Target="mailto:fanjazz1@gmail.com" TargetMode="External"/><Relationship Id="rId53" Type="http://schemas.openxmlformats.org/officeDocument/2006/relationships/hyperlink" Target="mailto:mboutih@assemblee-nationale.fr" TargetMode="External"/><Relationship Id="rId58" Type="http://schemas.openxmlformats.org/officeDocument/2006/relationships/hyperlink" Target="mailto:gdlma@gdarel.fr" TargetMode="External"/><Relationship Id="rId74" Type="http://schemas.openxmlformats.org/officeDocument/2006/relationships/hyperlink" Target="mailto:olivia@festivaljazzsaintgermainparis.com" TargetMode="External"/><Relationship Id="rId79" Type="http://schemas.openxmlformats.org/officeDocument/2006/relationships/hyperlink" Target="mailto:bono.v@mac.com" TargetMode="External"/><Relationship Id="rId102" Type="http://schemas.openxmlformats.org/officeDocument/2006/relationships/hyperlink" Target="mailto:laurent.perrin@paris.fr" TargetMode="External"/><Relationship Id="rId123" Type="http://schemas.openxmlformats.org/officeDocument/2006/relationships/hyperlink" Target="mailto:g.larchet@senat.fr" TargetMode="External"/><Relationship Id="rId128" Type="http://schemas.openxmlformats.org/officeDocument/2006/relationships/hyperlink" Target="mailto:Guillaume.Desjardins@RalphLauren.com" TargetMode="External"/><Relationship Id="rId144" Type="http://schemas.openxmlformats.org/officeDocument/2006/relationships/hyperlink" Target="mailto:b.gonthier-maurin@senat.fr" TargetMode="External"/><Relationship Id="rId149" Type="http://schemas.openxmlformats.org/officeDocument/2006/relationships/hyperlink" Target="mailto:ma.duchene@senat.fr" TargetMode="External"/><Relationship Id="rId5" Type="http://schemas.openxmlformats.org/officeDocument/2006/relationships/hyperlink" Target="mailto:isabelle.falys@annick-goutal.fr" TargetMode="External"/><Relationship Id="rId90" Type="http://schemas.openxmlformats.org/officeDocument/2006/relationships/hyperlink" Target="mailto:contact@boutiquelesmontres.com" TargetMode="External"/><Relationship Id="rId95" Type="http://schemas.openxmlformats.org/officeDocument/2006/relationships/hyperlink" Target="mailto:technique@lucernaire.fr" TargetMode="External"/><Relationship Id="rId160" Type="http://schemas.openxmlformats.org/officeDocument/2006/relationships/hyperlink" Target="mailto:alexis.mugica@lvmhwatchjewelry.com" TargetMode="External"/><Relationship Id="rId165" Type="http://schemas.openxmlformats.org/officeDocument/2006/relationships/hyperlink" Target="mailto:frederic.billiet@paris-sorbonne.fr" TargetMode="External"/><Relationship Id="rId22" Type="http://schemas.openxmlformats.org/officeDocument/2006/relationships/hyperlink" Target="mailto:ffillon@assemblee-nationale.fr" TargetMode="External"/><Relationship Id="rId27" Type="http://schemas.openxmlformats.org/officeDocument/2006/relationships/hyperlink" Target="mailto:communication.littleafrica@gmail.com" TargetMode="External"/><Relationship Id="rId43" Type="http://schemas.openxmlformats.org/officeDocument/2006/relationships/hyperlink" Target="mailto:contact@corinnebord.fr" TargetMode="External"/><Relationship Id="rId48" Type="http://schemas.openxmlformats.org/officeDocument/2006/relationships/hyperlink" Target="mailto:juliendellifiori@gmail.com" TargetMode="External"/><Relationship Id="rId64" Type="http://schemas.openxmlformats.org/officeDocument/2006/relationships/hyperlink" Target="mailto:michael_boujou@shops.hugoboss.com" TargetMode="External"/><Relationship Id="rId69" Type="http://schemas.openxmlformats.org/officeDocument/2006/relationships/hyperlink" Target="mailto:franck@inedit-joaillier.fr" TargetMode="External"/><Relationship Id="rId113" Type="http://schemas.openxmlformats.org/officeDocument/2006/relationships/hyperlink" Target="mailto:Axel.villechaize@culture.gouv.fr" TargetMode="External"/><Relationship Id="rId118" Type="http://schemas.openxmlformats.org/officeDocument/2006/relationships/hyperlink" Target="mailto:hsiamer@cite-musique.fr" TargetMode="External"/><Relationship Id="rId134" Type="http://schemas.openxmlformats.org/officeDocument/2006/relationships/hyperlink" Target="mailto:b.souchon@senat.fr" TargetMode="External"/><Relationship Id="rId139" Type="http://schemas.openxmlformats.org/officeDocument/2006/relationships/hyperlink" Target="http://www.senat.fr/senateur/carle_jean_claude95015c.html" TargetMode="External"/><Relationship Id="rId80" Type="http://schemas.openxmlformats.org/officeDocument/2006/relationships/hyperlink" Target="mailto:mtm0509@gmail.com" TargetMode="External"/><Relationship Id="rId85" Type="http://schemas.openxmlformats.org/officeDocument/2006/relationships/hyperlink" Target="mailto:btq.st_germain@lancel.fr" TargetMode="External"/><Relationship Id="rId150" Type="http://schemas.openxmlformats.org/officeDocument/2006/relationships/hyperlink" Target="http://www.senat.fr/senateur/duchene_marie_annick11091r.html" TargetMode="External"/><Relationship Id="rId155" Type="http://schemas.openxmlformats.org/officeDocument/2006/relationships/hyperlink" Target="mailto:didier.lockwood@wanadoo.fr" TargetMode="External"/><Relationship Id="rId171" Type="http://schemas.openxmlformats.org/officeDocument/2006/relationships/hyperlink" Target="mailto:stephane.delphin@paris.fr" TargetMode="External"/><Relationship Id="rId176" Type="http://schemas.openxmlformats.org/officeDocument/2006/relationships/hyperlink" Target="mailto:julie.javaux@paris.fr" TargetMode="External"/><Relationship Id="rId12" Type="http://schemas.openxmlformats.org/officeDocument/2006/relationships/hyperlink" Target="mailto:cbartolone@assemblee-nationale.fr" TargetMode="External"/><Relationship Id="rId17" Type="http://schemas.openxmlformats.org/officeDocument/2006/relationships/hyperlink" Target="mailto:plellouche@assemblee-nationale.fr" TargetMode="External"/><Relationship Id="rId33" Type="http://schemas.openxmlformats.org/officeDocument/2006/relationships/hyperlink" Target="mailto:romain.boisvert@burberry.com" TargetMode="External"/><Relationship Id="rId38" Type="http://schemas.openxmlformats.org/officeDocument/2006/relationships/hyperlink" Target="mailto:vaeymard@christian-lacroix.com" TargetMode="External"/><Relationship Id="rId59" Type="http://schemas.openxmlformats.org/officeDocument/2006/relationships/hyperlink" Target="mailto:Katharina.Scriba@Paris.goethe.org" TargetMode="External"/><Relationship Id="rId103" Type="http://schemas.openxmlformats.org/officeDocument/2006/relationships/hyperlink" Target="mailto:sp.ministre@culture.gouv.fr" TargetMode="External"/><Relationship Id="rId108" Type="http://schemas.openxmlformats.org/officeDocument/2006/relationships/hyperlink" Target="mailto:d.jocquel@montblanc.fr" TargetMode="External"/><Relationship Id="rId124" Type="http://schemas.openxmlformats.org/officeDocument/2006/relationships/hyperlink" Target="mailto:frederic.steinmetz@bnpparibas.com" TargetMode="External"/><Relationship Id="rId129" Type="http://schemas.openxmlformats.org/officeDocument/2006/relationships/hyperlink" Target="mailto:Francois.toutain@justice.fr" TargetMode="External"/><Relationship Id="rId54" Type="http://schemas.openxmlformats.org/officeDocument/2006/relationships/hyperlink" Target="mailto:Aurelie.martzel@ecoemballages.fr" TargetMode="External"/><Relationship Id="rId70" Type="http://schemas.openxmlformats.org/officeDocument/2006/relationships/hyperlink" Target="mailto:mariedufour166@gmail.com" TargetMode="External"/><Relationship Id="rId75" Type="http://schemas.openxmlformats.org/officeDocument/2006/relationships/hyperlink" Target="mailto:loanne@festivaljazzsaintgermainparis.com" TargetMode="External"/><Relationship Id="rId91" Type="http://schemas.openxmlformats.org/officeDocument/2006/relationships/hyperlink" Target="mailto:mfrouis@flammarion.fr" TargetMode="External"/><Relationship Id="rId96" Type="http://schemas.openxmlformats.org/officeDocument/2006/relationships/hyperlink" Target="mailto:Perrine.Dommange@paris.fr" TargetMode="External"/><Relationship Id="rId140" Type="http://schemas.openxmlformats.org/officeDocument/2006/relationships/hyperlink" Target="http://www.senat.fr/commission/cult/index.html" TargetMode="External"/><Relationship Id="rId145" Type="http://schemas.openxmlformats.org/officeDocument/2006/relationships/hyperlink" Target="http://www.senat.fr/senateur/gonthier_maurin_brigitte07026q.html" TargetMode="External"/><Relationship Id="rId161" Type="http://schemas.openxmlformats.org/officeDocument/2006/relationships/hyperlink" Target="mailto:marie-laetitia.gourdin@teas.eu" TargetMode="External"/><Relationship Id="rId166" Type="http://schemas.openxmlformats.org/officeDocument/2006/relationships/hyperlink" Target="mailto:frederic.billiet@paris-sorbonne.fr" TargetMode="External"/><Relationship Id="rId1" Type="http://schemas.openxmlformats.org/officeDocument/2006/relationships/hyperlink" Target="mailto:paradinina@gmail.com" TargetMode="External"/><Relationship Id="rId6" Type="http://schemas.openxmlformats.org/officeDocument/2006/relationships/hyperlink" Target="mailto:alain.bessaha@paris.fr" TargetMode="External"/><Relationship Id="rId23" Type="http://schemas.openxmlformats.org/officeDocument/2006/relationships/hyperlink" Target="mailto:sdagoma@assemblee-nationale.fr" TargetMode="External"/><Relationship Id="rId28" Type="http://schemas.openxmlformats.org/officeDocument/2006/relationships/hyperlink" Target="mailto:pbaijot@l-i-d.com" TargetMode="External"/><Relationship Id="rId49" Type="http://schemas.openxmlformats.org/officeDocument/2006/relationships/hyperlink" Target="mailto:priscademarez@gmail.com" TargetMode="External"/><Relationship Id="rId114" Type="http://schemas.openxmlformats.org/officeDocument/2006/relationships/hyperlink" Target="mailto:pschuster@naive.fr" TargetMode="External"/><Relationship Id="rId119" Type="http://schemas.openxmlformats.org/officeDocument/2006/relationships/hyperlink" Target="mailto:0608355468@orange.fr" TargetMode="External"/><Relationship Id="rId10" Type="http://schemas.openxmlformats.org/officeDocument/2006/relationships/hyperlink" Target="mailto:yvestorchinsky@yahoo.fr" TargetMode="External"/><Relationship Id="rId31" Type="http://schemas.openxmlformats.org/officeDocument/2006/relationships/hyperlink" Target="https://owa.intranet.rccad.net/owa/redir.aspx?C=WK-xEj5X6EiJRv44iQZhgYPF6lZ7Lc8IYw3py87AH1w5nenkHVTa6h6JzsTJ0V7apEDVDioh1Bc.&amp;URL=mailto%3anatalia.goldberg%40cartier.com" TargetMode="External"/><Relationship Id="rId44" Type="http://schemas.openxmlformats.org/officeDocument/2006/relationships/hyperlink" Target="mailto:gloria.bouyssou@iledefrance.fr" TargetMode="External"/><Relationship Id="rId52" Type="http://schemas.openxmlformats.org/officeDocument/2006/relationships/hyperlink" Target="http://www2.assemblee-nationale.fr/instances/resume/OMC_PO419604" TargetMode="External"/><Relationship Id="rId60" Type="http://schemas.openxmlformats.org/officeDocument/2006/relationships/hyperlink" Target="mailto:tdecharette@guerlain.fr" TargetMode="External"/><Relationship Id="rId65" Type="http://schemas.openxmlformats.org/officeDocument/2006/relationships/hyperlink" Target="mailto:eric_gianni@hugoboss.com" TargetMode="External"/><Relationship Id="rId73" Type="http://schemas.openxmlformats.org/officeDocument/2006/relationships/hyperlink" Target="mailto:hognonico@gmail.com" TargetMode="External"/><Relationship Id="rId78" Type="http://schemas.openxmlformats.org/officeDocument/2006/relationships/hyperlink" Target="mailto:fcharbaut@espritjazz.com" TargetMode="External"/><Relationship Id="rId81" Type="http://schemas.openxmlformats.org/officeDocument/2006/relationships/hyperlink" Target="mailto:sophie.leroi@pasteur.fr" TargetMode="External"/><Relationship Id="rId86" Type="http://schemas.openxmlformats.org/officeDocument/2006/relationships/hyperlink" Target="mailto:sarl.lavernhe@wanadoo.fr" TargetMode="External"/><Relationship Id="rId94" Type="http://schemas.openxmlformats.org/officeDocument/2006/relationships/hyperlink" Target="mailto:magali.administration@lucernaire.fr" TargetMode="External"/><Relationship Id="rId99" Type="http://schemas.openxmlformats.org/officeDocument/2006/relationships/hyperlink" Target="mailto:caroline.ostermann@radiofrance.com" TargetMode="External"/><Relationship Id="rId101" Type="http://schemas.openxmlformats.org/officeDocument/2006/relationships/hyperlink" Target="mailto:keldin@mauboussin.com" TargetMode="External"/><Relationship Id="rId122" Type="http://schemas.openxmlformats.org/officeDocument/2006/relationships/hyperlink" Target="mailto:serge.ruchaud@hotmail.fr" TargetMode="External"/><Relationship Id="rId130" Type="http://schemas.openxmlformats.org/officeDocument/2006/relationships/hyperlink" Target="mailto:Charlotte.Plet@rivp.fr" TargetMode="External"/><Relationship Id="rId135" Type="http://schemas.openxmlformats.org/officeDocument/2006/relationships/hyperlink" Target="mailto:f.seners@senat.fr" TargetMode="External"/><Relationship Id="rId143" Type="http://schemas.openxmlformats.org/officeDocument/2006/relationships/hyperlink" Target="http://www.senat.fr/commission/cult/index.html" TargetMode="External"/><Relationship Id="rId148" Type="http://schemas.openxmlformats.org/officeDocument/2006/relationships/hyperlink" Target="http://www.senat.fr/commission/cult/index.html" TargetMode="External"/><Relationship Id="rId151" Type="http://schemas.openxmlformats.org/officeDocument/2006/relationships/hyperlink" Target="mailto:f.laborde@senat.fr" TargetMode="External"/><Relationship Id="rId156" Type="http://schemas.openxmlformats.org/officeDocument/2006/relationships/hyperlink" Target="mailto:culturespip78@gmail.com" TargetMode="External"/><Relationship Id="rId164" Type="http://schemas.openxmlformats.org/officeDocument/2006/relationships/hyperlink" Target="mailto:s.valette@undimancheaparis.com" TargetMode="External"/><Relationship Id="rId169" Type="http://schemas.openxmlformats.org/officeDocument/2006/relationships/hyperlink" Target="mailto:e.depeyre@weezevent.com" TargetMode="External"/><Relationship Id="rId177" Type="http://schemas.openxmlformats.org/officeDocument/2006/relationships/printerSettings" Target="../printerSettings/printerSettings1.bin"/><Relationship Id="rId4" Type="http://schemas.openxmlformats.org/officeDocument/2006/relationships/hyperlink" Target="mailto:tiphaniemoreau@ajc-jazz.eu" TargetMode="External"/><Relationship Id="rId9" Type="http://schemas.openxmlformats.org/officeDocument/2006/relationships/hyperlink" Target="mailto:d.bouissou@dbmail.com" TargetMode="External"/><Relationship Id="rId172" Type="http://schemas.openxmlformats.org/officeDocument/2006/relationships/hyperlink" Target="mailto:xavier@babando.com" TargetMode="External"/><Relationship Id="rId13" Type="http://schemas.openxmlformats.org/officeDocument/2006/relationships/hyperlink" Target="mailto:pgoujon@assemblee-nationale.fr" TargetMode="External"/><Relationship Id="rId18" Type="http://schemas.openxmlformats.org/officeDocument/2006/relationships/hyperlink" Target="mailto:dbaupin@assemblee-nationale.fr" TargetMode="External"/><Relationship Id="rId39" Type="http://schemas.openxmlformats.org/officeDocument/2006/relationships/hyperlink" Target="mailto:philippe.nicolas@cnv.fr" TargetMode="External"/><Relationship Id="rId109" Type="http://schemas.openxmlformats.org/officeDocument/2006/relationships/hyperlink" Target="mailto:aline.damoiseau@culture.gouv.fr" TargetMode="External"/><Relationship Id="rId34" Type="http://schemas.openxmlformats.org/officeDocument/2006/relationships/hyperlink" Target="mailto:olivia.cohen@burberry.com" TargetMode="External"/><Relationship Id="rId50" Type="http://schemas.openxmlformats.org/officeDocument/2006/relationships/hyperlink" Target="mailto:anne.demarque@louvre.fr" TargetMode="External"/><Relationship Id="rId55" Type="http://schemas.openxmlformats.org/officeDocument/2006/relationships/hyperlink" Target="mailto:Herve.RIESEN@radiofrance.com" TargetMode="External"/><Relationship Id="rId76" Type="http://schemas.openxmlformats.org/officeDocument/2006/relationships/hyperlink" Target="mailto:pascal.bouclier@sfr.fr" TargetMode="External"/><Relationship Id="rId97" Type="http://schemas.openxmlformats.org/officeDocument/2006/relationships/hyperlink" Target="mailto:Sylvie.Cossenet@paris.fr" TargetMode="External"/><Relationship Id="rId104" Type="http://schemas.openxmlformats.org/officeDocument/2006/relationships/hyperlink" Target="mailto:secretariat.directeur@culture.gouv.fr" TargetMode="External"/><Relationship Id="rId120" Type="http://schemas.openxmlformats.org/officeDocument/2006/relationships/hyperlink" Target="mailto:carine.savani@bnpparibas.com" TargetMode="External"/><Relationship Id="rId125" Type="http://schemas.openxmlformats.org/officeDocument/2006/relationships/hyperlink" Target="mailto:mc.blandin@senat.fr" TargetMode="External"/><Relationship Id="rId141" Type="http://schemas.openxmlformats.org/officeDocument/2006/relationships/hyperlink" Target="mailto:jb.magner@senat.fr" TargetMode="External"/><Relationship Id="rId146" Type="http://schemas.openxmlformats.org/officeDocument/2006/relationships/hyperlink" Target="mailto:l.duvernois@senat.fr" TargetMode="External"/><Relationship Id="rId167" Type="http://schemas.openxmlformats.org/officeDocument/2006/relationships/hyperlink" Target="mailto:Christine.Arnulf-Koechlin@paris-sorbonne.fr" TargetMode="External"/><Relationship Id="rId7" Type="http://schemas.openxmlformats.org/officeDocument/2006/relationships/hyperlink" Target="mailto:ghalihadefi@hotmail.com" TargetMode="External"/><Relationship Id="rId71" Type="http://schemas.openxmlformats.org/officeDocument/2006/relationships/hyperlink" Target="mailto:kbonaparte@fr.loreal.com" TargetMode="External"/><Relationship Id="rId92" Type="http://schemas.openxmlformats.org/officeDocument/2006/relationships/hyperlink" Target="mailto:paris6@longchamp.com" TargetMode="External"/><Relationship Id="rId162" Type="http://schemas.openxmlformats.org/officeDocument/2006/relationships/hyperlink" Target="mailto:aurelien.artaud@tech4team.fr" TargetMode="External"/><Relationship Id="rId2" Type="http://schemas.openxmlformats.org/officeDocument/2006/relationships/hyperlink" Target="mailto:one.drop@free.fr" TargetMode="External"/><Relationship Id="rId29" Type="http://schemas.openxmlformats.org/officeDocument/2006/relationships/hyperlink" Target="mailto:dechocqueuse@wanadoo.fr" TargetMode="External"/><Relationship Id="rId24" Type="http://schemas.openxmlformats.org/officeDocument/2006/relationships/hyperlink" Target="mailto:pbloche@assemblee-nationale.fr" TargetMode="External"/><Relationship Id="rId40" Type="http://schemas.openxmlformats.org/officeDocument/2006/relationships/hyperlink" Target="mailto:firstgestion@wanadoo.fr" TargetMode="External"/><Relationship Id="rId45" Type="http://schemas.openxmlformats.org/officeDocument/2006/relationships/hyperlink" Target="mailto:agnes.evren@paris.fr" TargetMode="External"/><Relationship Id="rId66" Type="http://schemas.openxmlformats.org/officeDocument/2006/relationships/hyperlink" Target="mailto:virginia.bahi@hugovictor.com" TargetMode="External"/><Relationship Id="rId87" Type="http://schemas.openxmlformats.org/officeDocument/2006/relationships/hyperlink" Target="mailto:reservationprocope@blanc.net" TargetMode="External"/><Relationship Id="rId110" Type="http://schemas.openxmlformats.org/officeDocument/2006/relationships/hyperlink" Target="mailto:POEHLMANNANNETTE@gmail.com" TargetMode="External"/><Relationship Id="rId115" Type="http://schemas.openxmlformats.org/officeDocument/2006/relationships/hyperlink" Target="mailto:philippe.langlois@noos.fr" TargetMode="External"/><Relationship Id="rId131" Type="http://schemas.openxmlformats.org/officeDocument/2006/relationships/hyperlink" Target="mailto:thomas.vanoye@mdlz.com" TargetMode="External"/><Relationship Id="rId136" Type="http://schemas.openxmlformats.org/officeDocument/2006/relationships/hyperlink" Target="mailto:c.bouchoux@senat.fr" TargetMode="External"/><Relationship Id="rId157" Type="http://schemas.openxmlformats.org/officeDocument/2006/relationships/hyperlink" Target="mailto:culture2spip78@gmail.com" TargetMode="External"/><Relationship Id="rId61" Type="http://schemas.openxmlformats.org/officeDocument/2006/relationships/hyperlink" Target="mailto:benoit.gensollen@bnpparibas.com" TargetMode="External"/><Relationship Id="rId82" Type="http://schemas.openxmlformats.org/officeDocument/2006/relationships/hyperlink" Target="mailto:CelineO@lesmaisonsduvoyage.com" TargetMode="External"/><Relationship Id="rId152" Type="http://schemas.openxmlformats.org/officeDocument/2006/relationships/hyperlink" Target="http://www.senat.fr/senateur/laborde_francoise08031r.html" TargetMode="External"/><Relationship Id="rId173" Type="http://schemas.openxmlformats.org/officeDocument/2006/relationships/hyperlink" Target="mailto:marc.maret@radiofrance.com" TargetMode="External"/><Relationship Id="rId19" Type="http://schemas.openxmlformats.org/officeDocument/2006/relationships/hyperlink" Target="mailto:fcarrey-conte@assemblee-nationale.fr" TargetMode="External"/><Relationship Id="rId14" Type="http://schemas.openxmlformats.org/officeDocument/2006/relationships/hyperlink" Target="mailto:pcherki@assemblee-nationale.fr" TargetMode="External"/><Relationship Id="rId30" Type="http://schemas.openxmlformats.org/officeDocument/2006/relationships/hyperlink" Target="mailto:nicolas.pflug@umusic.com" TargetMode="External"/><Relationship Id="rId35" Type="http://schemas.openxmlformats.org/officeDocument/2006/relationships/hyperlink" Target="mailto:philippe.chotard@paris.fr" TargetMode="External"/><Relationship Id="rId56" Type="http://schemas.openxmlformats.org/officeDocument/2006/relationships/hyperlink" Target="mailto:charlotte.bibring@radiofrance.com" TargetMode="External"/><Relationship Id="rId77" Type="http://schemas.openxmlformats.org/officeDocument/2006/relationships/hyperlink" Target="mailto:brigitte.bouclier1@sfr.fr" TargetMode="External"/><Relationship Id="rId100" Type="http://schemas.openxmlformats.org/officeDocument/2006/relationships/hyperlink" Target="mailto:jean-charles.bossard@paris.fr" TargetMode="External"/><Relationship Id="rId105" Type="http://schemas.openxmlformats.org/officeDocument/2006/relationships/hyperlink" Target="mailto:marie-ange.masson@culture.gouv.fr" TargetMode="External"/><Relationship Id="rId126" Type="http://schemas.openxmlformats.org/officeDocument/2006/relationships/hyperlink" Target="mailto:h8189-sb11@accor.com" TargetMode="External"/><Relationship Id="rId147" Type="http://schemas.openxmlformats.org/officeDocument/2006/relationships/hyperlink" Target="http://www.senat.fr/senateur/duvernois_louis01041n.html" TargetMode="External"/><Relationship Id="rId168" Type="http://schemas.openxmlformats.org/officeDocument/2006/relationships/hyperlink" Target="mailto:barthelemy.jobert@paris-sorbonne.fr" TargetMode="External"/><Relationship Id="rId8" Type="http://schemas.openxmlformats.org/officeDocument/2006/relationships/hyperlink" Target="mailto:lm@laurentmignard.com" TargetMode="External"/><Relationship Id="rId51" Type="http://schemas.openxmlformats.org/officeDocument/2006/relationships/hyperlink" Target="mailto:mgbuffet@assemblee-nationale.fr" TargetMode="External"/><Relationship Id="rId72" Type="http://schemas.openxmlformats.org/officeDocument/2006/relationships/hyperlink" Target="mailto:restauration@eglise-sgp.org" TargetMode="External"/><Relationship Id="rId93" Type="http://schemas.openxmlformats.org/officeDocument/2006/relationships/hyperlink" Target="mailto:helene.yang@louisvuitton.com" TargetMode="External"/><Relationship Id="rId98" Type="http://schemas.openxmlformats.org/officeDocument/2006/relationships/hyperlink" Target="mailto:michael.champain@paris.fr" TargetMode="External"/><Relationship Id="rId121" Type="http://schemas.openxmlformats.org/officeDocument/2006/relationships/hyperlink" Target="mailto:jackie.cicogna@prada.com" TargetMode="External"/><Relationship Id="rId142" Type="http://schemas.openxmlformats.org/officeDocument/2006/relationships/hyperlink" Target="http://www.senat.fr/senateur/magner_jacques_bernard11104d.html" TargetMode="External"/><Relationship Id="rId163" Type="http://schemas.openxmlformats.org/officeDocument/2006/relationships/hyperlink" Target="mailto:c.hurault@th-vieux-colombier.fr" TargetMode="External"/><Relationship Id="rId3" Type="http://schemas.openxmlformats.org/officeDocument/2006/relationships/hyperlink" Target="mailto:francois.guyard@solea-management.com" TargetMode="External"/><Relationship Id="rId25" Type="http://schemas.openxmlformats.org/officeDocument/2006/relationships/hyperlink" Target="mailto:jflamour@assemblee-nationale.fr" TargetMode="External"/><Relationship Id="rId46" Type="http://schemas.openxmlformats.org/officeDocument/2006/relationships/hyperlink" Target="mailto:valerie.sajot@radiofrance.com" TargetMode="External"/><Relationship Id="rId67" Type="http://schemas.openxmlformats.org/officeDocument/2006/relationships/hyperlink" Target="mailto:clothilde.vanuxem@hugovictor.com" TargetMode="External"/><Relationship Id="rId116" Type="http://schemas.openxmlformats.org/officeDocument/2006/relationships/hyperlink" Target="mailto:hvaillant@paul-france.com" TargetMode="External"/><Relationship Id="rId137" Type="http://schemas.openxmlformats.org/officeDocument/2006/relationships/hyperlink" Target="mailto:c.morin-desailly@senat.fr" TargetMode="External"/><Relationship Id="rId158" Type="http://schemas.openxmlformats.org/officeDocument/2006/relationships/hyperlink" Target="mailto:coralie.clement@swarovski.com" TargetMode="External"/><Relationship Id="rId20" Type="http://schemas.openxmlformats.org/officeDocument/2006/relationships/hyperlink" Target="mailto:dvaillant@assemblee-nationale.fr" TargetMode="External"/><Relationship Id="rId41" Type="http://schemas.openxmlformats.org/officeDocument/2006/relationships/hyperlink" Target="mailto:saralazjazz@gmail.com" TargetMode="External"/><Relationship Id="rId62" Type="http://schemas.openxmlformats.org/officeDocument/2006/relationships/hyperlink" Target="mailto:lgomes@pianoshanlet.fr" TargetMode="External"/><Relationship Id="rId83" Type="http://schemas.openxmlformats.org/officeDocument/2006/relationships/hyperlink" Target="mailto:giobfr@yahoo.fr" TargetMode="External"/><Relationship Id="rId88" Type="http://schemas.openxmlformats.org/officeDocument/2006/relationships/hyperlink" Target="http://lefigaro.fr/" TargetMode="External"/><Relationship Id="rId111" Type="http://schemas.openxmlformats.org/officeDocument/2006/relationships/hyperlink" Target="mailto:marie-france.cocheteux@culture.gouv.fr" TargetMode="External"/><Relationship Id="rId132" Type="http://schemas.openxmlformats.org/officeDocument/2006/relationships/hyperlink" Target="mailto:thierry.laballestrier@sacem.fr" TargetMode="External"/><Relationship Id="rId153" Type="http://schemas.openxmlformats.org/officeDocument/2006/relationships/hyperlink" Target="mailto:b.khiari@senat.fr" TargetMode="External"/><Relationship Id="rId174" Type="http://schemas.openxmlformats.org/officeDocument/2006/relationships/hyperlink" Target="mailto:sandra.hermel-dautun@paris.fr" TargetMode="External"/><Relationship Id="rId15" Type="http://schemas.openxmlformats.org/officeDocument/2006/relationships/hyperlink" Target="mailto:alepetit@assemblee-nationale.fr" TargetMode="External"/><Relationship Id="rId36" Type="http://schemas.openxmlformats.org/officeDocument/2006/relationships/hyperlink" Target="mailto:michel.richart@richart.com" TargetMode="External"/><Relationship Id="rId57" Type="http://schemas.openxmlformats.org/officeDocument/2006/relationships/hyperlink" Target="mailto:galerie@catherinehouard.com" TargetMode="External"/><Relationship Id="rId106" Type="http://schemas.openxmlformats.org/officeDocument/2006/relationships/hyperlink" Target="mailto:Laurence.wurtz@femmes.gouv.fr" TargetMode="External"/><Relationship Id="rId127" Type="http://schemas.openxmlformats.org/officeDocument/2006/relationships/hyperlink" Target="mailto:pauline.laurent@qobuz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tine.triddemazloum@bnpparibas.com" TargetMode="External"/><Relationship Id="rId2" Type="http://schemas.openxmlformats.org/officeDocument/2006/relationships/hyperlink" Target="mailto:julie.rolland@me.com" TargetMode="External"/><Relationship Id="rId1" Type="http://schemas.openxmlformats.org/officeDocument/2006/relationships/hyperlink" Target="mailto:bono.v@ma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1046"/>
  <sheetViews>
    <sheetView tabSelected="1" workbookViewId="0">
      <pane ySplit="1" topLeftCell="A3" activePane="bottomLeft" state="frozen"/>
      <selection pane="bottomLeft" activeCell="J108" sqref="J108"/>
    </sheetView>
  </sheetViews>
  <sheetFormatPr baseColWidth="10" defaultColWidth="17.3046875" defaultRowHeight="15" customHeight="1"/>
  <cols>
    <col min="1" max="1" width="37.3828125" customWidth="1"/>
    <col min="2" max="2" width="9.84375" customWidth="1"/>
    <col min="3" max="3" width="14.84375" customWidth="1"/>
    <col min="4" max="4" width="37.84375" customWidth="1"/>
    <col min="5" max="5" width="10" customWidth="1"/>
    <col min="6" max="6" width="22.15234375" customWidth="1"/>
    <col min="7" max="7" width="8.15234375" customWidth="1"/>
    <col min="8" max="8" width="12.84375" customWidth="1"/>
    <col min="9" max="9" width="11.15234375" customWidth="1"/>
    <col min="10" max="10" width="18.84375" customWidth="1"/>
    <col min="11" max="11" width="16.15234375" customWidth="1"/>
    <col min="12" max="12" width="16.3046875" customWidth="1"/>
    <col min="13" max="26" width="11.3828125" customWidth="1"/>
  </cols>
  <sheetData>
    <row r="1" spans="1:26" ht="24.75" customHeight="1">
      <c r="A1" s="1" t="s">
        <v>0</v>
      </c>
      <c r="B1" s="2"/>
      <c r="C1" s="3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7" t="s">
        <v>6</v>
      </c>
      <c r="I1" s="7" t="s">
        <v>7</v>
      </c>
      <c r="J1" s="8" t="s">
        <v>8</v>
      </c>
      <c r="K1" s="9" t="s">
        <v>9</v>
      </c>
      <c r="L1" s="10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2" t="s">
        <v>5</v>
      </c>
      <c r="T1" s="12"/>
      <c r="U1" s="13"/>
      <c r="V1" s="13"/>
      <c r="W1" s="13"/>
      <c r="X1" s="13"/>
      <c r="Y1" s="13"/>
      <c r="Z1" s="13"/>
    </row>
    <row r="2" spans="1:26" ht="24.75" hidden="1" customHeight="1">
      <c r="A2" s="1" t="s">
        <v>17</v>
      </c>
      <c r="B2" s="14" t="s">
        <v>18</v>
      </c>
      <c r="C2" s="15" t="s">
        <v>19</v>
      </c>
      <c r="D2" s="16" t="s">
        <v>20</v>
      </c>
      <c r="E2" s="17" t="s">
        <v>21</v>
      </c>
      <c r="F2" s="17"/>
      <c r="G2" s="18">
        <v>2015</v>
      </c>
      <c r="H2" s="19">
        <v>1</v>
      </c>
      <c r="I2" s="19"/>
      <c r="J2" s="20"/>
      <c r="K2" s="20"/>
      <c r="L2" s="20"/>
      <c r="M2" s="20"/>
      <c r="N2" s="20"/>
      <c r="O2" s="20"/>
      <c r="P2" s="20"/>
      <c r="Q2" s="20"/>
      <c r="R2" s="20"/>
      <c r="S2" s="20"/>
      <c r="T2" s="12"/>
      <c r="U2" s="13"/>
      <c r="V2" s="13"/>
      <c r="W2" s="13"/>
      <c r="X2" s="13"/>
      <c r="Y2" s="13"/>
      <c r="Z2" s="13"/>
    </row>
    <row r="3" spans="1:26" ht="24.75" customHeight="1">
      <c r="A3" s="287" t="s">
        <v>2533</v>
      </c>
      <c r="B3" s="288" t="s">
        <v>2228</v>
      </c>
      <c r="C3" s="288" t="s">
        <v>2532</v>
      </c>
      <c r="D3" s="288" t="s">
        <v>23</v>
      </c>
      <c r="E3" s="289" t="s">
        <v>24</v>
      </c>
      <c r="F3" s="289"/>
      <c r="G3" s="290">
        <v>2017</v>
      </c>
      <c r="H3" s="291">
        <v>1</v>
      </c>
      <c r="I3" s="291"/>
      <c r="J3" s="20"/>
      <c r="K3" s="20"/>
      <c r="L3" s="20"/>
      <c r="M3" s="20"/>
      <c r="N3" s="20"/>
      <c r="O3" s="20"/>
      <c r="P3" s="20"/>
      <c r="Q3" s="20"/>
      <c r="R3" s="20"/>
      <c r="S3" s="20"/>
      <c r="T3" s="12"/>
      <c r="U3" s="13"/>
      <c r="V3" s="13"/>
      <c r="W3" s="13"/>
      <c r="X3" s="13"/>
      <c r="Y3" s="13"/>
      <c r="Z3" s="13"/>
    </row>
    <row r="4" spans="1:26" ht="24.75" hidden="1" customHeight="1">
      <c r="A4" s="22" t="s">
        <v>25</v>
      </c>
      <c r="B4" s="20" t="s">
        <v>26</v>
      </c>
      <c r="C4" s="20" t="s">
        <v>27</v>
      </c>
      <c r="D4" s="20" t="s">
        <v>28</v>
      </c>
      <c r="E4" s="21" t="s">
        <v>29</v>
      </c>
      <c r="F4" s="21"/>
      <c r="G4" s="18">
        <v>2015</v>
      </c>
      <c r="H4" s="19">
        <v>1</v>
      </c>
      <c r="I4" s="19"/>
      <c r="J4" s="20"/>
      <c r="K4" s="20"/>
      <c r="L4" s="20"/>
      <c r="M4" s="20"/>
      <c r="N4" s="20"/>
      <c r="O4" s="20"/>
      <c r="P4" s="20"/>
      <c r="Q4" s="20"/>
      <c r="R4" s="20"/>
      <c r="S4" s="20"/>
      <c r="T4" s="12"/>
      <c r="U4" s="13"/>
      <c r="V4" s="13"/>
      <c r="W4" s="13"/>
      <c r="X4" s="13"/>
      <c r="Y4" s="13"/>
      <c r="Z4" s="13"/>
    </row>
    <row r="5" spans="1:26" ht="24.75" hidden="1" customHeight="1">
      <c r="A5" s="1" t="s">
        <v>30</v>
      </c>
      <c r="B5" s="20" t="s">
        <v>31</v>
      </c>
      <c r="C5" s="20" t="s">
        <v>32</v>
      </c>
      <c r="D5" s="23" t="s">
        <v>33</v>
      </c>
      <c r="E5" s="24" t="s">
        <v>34</v>
      </c>
      <c r="F5" s="21"/>
      <c r="G5" s="18">
        <v>2016</v>
      </c>
      <c r="H5" s="19">
        <v>1</v>
      </c>
      <c r="I5" s="19"/>
      <c r="J5" s="20"/>
      <c r="K5" s="20"/>
      <c r="L5" s="20"/>
      <c r="M5" s="20"/>
      <c r="N5" s="20"/>
      <c r="O5" s="20"/>
      <c r="P5" s="20"/>
      <c r="Q5" s="20"/>
      <c r="R5" s="20"/>
      <c r="S5" s="20"/>
      <c r="T5" s="12"/>
      <c r="U5" s="13"/>
      <c r="V5" s="13"/>
      <c r="W5" s="13"/>
      <c r="X5" s="13"/>
      <c r="Y5" s="13"/>
      <c r="Z5" s="13"/>
    </row>
    <row r="6" spans="1:26" ht="24.75" hidden="1" customHeight="1">
      <c r="A6" s="1" t="s">
        <v>35</v>
      </c>
      <c r="B6" s="20" t="s">
        <v>36</v>
      </c>
      <c r="C6" s="20" t="s">
        <v>37</v>
      </c>
      <c r="D6" s="20" t="s">
        <v>33</v>
      </c>
      <c r="E6" s="24" t="s">
        <v>34</v>
      </c>
      <c r="F6" s="21"/>
      <c r="G6" s="18">
        <v>2016</v>
      </c>
      <c r="H6" s="19">
        <v>1</v>
      </c>
      <c r="I6" s="19"/>
      <c r="J6" s="20"/>
      <c r="K6" s="20"/>
      <c r="L6" s="20"/>
      <c r="M6" s="20"/>
      <c r="N6" s="20"/>
      <c r="O6" s="20"/>
      <c r="P6" s="20"/>
      <c r="Q6" s="20"/>
      <c r="R6" s="20"/>
      <c r="S6" s="20"/>
      <c r="T6" s="12"/>
      <c r="U6" s="13"/>
      <c r="V6" s="13"/>
      <c r="W6" s="13"/>
      <c r="X6" s="13"/>
      <c r="Y6" s="13"/>
      <c r="Z6" s="13"/>
    </row>
    <row r="7" spans="1:26" ht="24.75" hidden="1" customHeight="1">
      <c r="A7" s="1" t="s">
        <v>38</v>
      </c>
      <c r="B7" s="20" t="s">
        <v>39</v>
      </c>
      <c r="C7" s="20" t="s">
        <v>40</v>
      </c>
      <c r="D7" s="20" t="s">
        <v>41</v>
      </c>
      <c r="E7" s="21" t="s">
        <v>42</v>
      </c>
      <c r="F7" s="21"/>
      <c r="G7" s="18">
        <v>2015</v>
      </c>
      <c r="H7" s="19"/>
      <c r="I7" s="19"/>
      <c r="J7" s="20"/>
      <c r="K7" s="20"/>
      <c r="L7" s="20"/>
      <c r="M7" s="20"/>
      <c r="N7" s="20"/>
      <c r="O7" s="20"/>
      <c r="P7" s="20"/>
      <c r="Q7" s="20"/>
      <c r="R7" s="20"/>
      <c r="S7" s="20"/>
      <c r="T7" s="12"/>
      <c r="U7" s="13"/>
      <c r="V7" s="13"/>
      <c r="W7" s="13"/>
      <c r="X7" s="13"/>
      <c r="Y7" s="13"/>
      <c r="Z7" s="13"/>
    </row>
    <row r="8" spans="1:26" ht="24.75" hidden="1" customHeight="1">
      <c r="A8" s="1" t="s">
        <v>43</v>
      </c>
      <c r="B8" s="20" t="s">
        <v>44</v>
      </c>
      <c r="C8" s="20" t="s">
        <v>45</v>
      </c>
      <c r="D8" s="20" t="s">
        <v>46</v>
      </c>
      <c r="E8" s="24" t="s">
        <v>34</v>
      </c>
      <c r="F8" s="21"/>
      <c r="G8" s="18">
        <v>2016</v>
      </c>
      <c r="H8" s="19">
        <v>1</v>
      </c>
      <c r="I8" s="19">
        <v>2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12"/>
      <c r="U8" s="13"/>
      <c r="V8" s="13"/>
      <c r="W8" s="13"/>
      <c r="X8" s="13"/>
      <c r="Y8" s="13"/>
      <c r="Z8" s="13"/>
    </row>
    <row r="9" spans="1:26" ht="24.75" hidden="1" customHeight="1">
      <c r="A9" s="25" t="s">
        <v>47</v>
      </c>
      <c r="B9" s="26" t="s">
        <v>48</v>
      </c>
      <c r="C9" s="26" t="s">
        <v>49</v>
      </c>
      <c r="D9" s="26" t="s">
        <v>50</v>
      </c>
      <c r="E9" s="27" t="s">
        <v>51</v>
      </c>
      <c r="F9" s="27"/>
      <c r="G9" s="28">
        <v>2015</v>
      </c>
      <c r="H9" s="29"/>
      <c r="I9" s="29"/>
      <c r="J9" s="20"/>
      <c r="K9" s="20"/>
      <c r="L9" s="20"/>
      <c r="M9" s="20"/>
      <c r="N9" s="20"/>
      <c r="O9" s="20"/>
      <c r="P9" s="20"/>
      <c r="Q9" s="20"/>
      <c r="R9" s="20"/>
      <c r="S9" s="20"/>
      <c r="T9" s="12"/>
      <c r="U9" s="13"/>
      <c r="V9" s="13"/>
      <c r="W9" s="13"/>
      <c r="X9" s="13"/>
      <c r="Y9" s="13"/>
      <c r="Z9" s="13"/>
    </row>
    <row r="10" spans="1:26" ht="24.75" hidden="1" customHeight="1">
      <c r="A10" s="1" t="s">
        <v>52</v>
      </c>
      <c r="B10" s="20" t="s">
        <v>53</v>
      </c>
      <c r="C10" s="20" t="s">
        <v>54</v>
      </c>
      <c r="D10" s="20" t="s">
        <v>55</v>
      </c>
      <c r="E10" s="24" t="s">
        <v>34</v>
      </c>
      <c r="F10" s="21"/>
      <c r="G10" s="18">
        <v>2016</v>
      </c>
      <c r="H10" s="19">
        <v>1</v>
      </c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2"/>
      <c r="U10" s="13"/>
      <c r="V10" s="13"/>
      <c r="W10" s="13"/>
      <c r="X10" s="13"/>
      <c r="Y10" s="13"/>
      <c r="Z10" s="13"/>
    </row>
    <row r="11" spans="1:26" ht="24.75" hidden="1" customHeight="1">
      <c r="A11" s="1" t="s">
        <v>56</v>
      </c>
      <c r="B11" s="20" t="s">
        <v>57</v>
      </c>
      <c r="C11" s="20" t="s">
        <v>58</v>
      </c>
      <c r="D11" s="20" t="s">
        <v>59</v>
      </c>
      <c r="E11" s="24" t="s">
        <v>34</v>
      </c>
      <c r="F11" s="21"/>
      <c r="G11" s="18">
        <v>2016</v>
      </c>
      <c r="H11" s="19">
        <v>1</v>
      </c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2"/>
      <c r="U11" s="13"/>
      <c r="V11" s="13"/>
      <c r="W11" s="13"/>
      <c r="X11" s="13"/>
      <c r="Y11" s="13"/>
      <c r="Z11" s="13"/>
    </row>
    <row r="12" spans="1:26" ht="24.75" hidden="1" customHeight="1">
      <c r="A12" s="30" t="s">
        <v>60</v>
      </c>
      <c r="B12" s="26" t="s">
        <v>61</v>
      </c>
      <c r="C12" s="31" t="s">
        <v>62</v>
      </c>
      <c r="D12" s="26" t="s">
        <v>63</v>
      </c>
      <c r="E12" s="27" t="s">
        <v>64</v>
      </c>
      <c r="F12" s="27"/>
      <c r="G12" s="28">
        <v>2015</v>
      </c>
      <c r="H12" s="29"/>
      <c r="I12" s="2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2"/>
      <c r="U12" s="13"/>
      <c r="V12" s="13"/>
      <c r="W12" s="13"/>
      <c r="X12" s="13"/>
      <c r="Y12" s="13"/>
      <c r="Z12" s="13"/>
    </row>
    <row r="13" spans="1:26" ht="24.75" hidden="1" customHeight="1">
      <c r="A13" s="32" t="s">
        <v>65</v>
      </c>
      <c r="B13" s="33" t="s">
        <v>66</v>
      </c>
      <c r="C13" s="33" t="s">
        <v>67</v>
      </c>
      <c r="D13" s="33" t="s">
        <v>68</v>
      </c>
      <c r="E13" s="34" t="s">
        <v>69</v>
      </c>
      <c r="F13" s="20"/>
      <c r="G13" s="35" t="s">
        <v>70</v>
      </c>
      <c r="H13" s="36">
        <v>1</v>
      </c>
      <c r="I13" s="37">
        <v>1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13"/>
      <c r="U13" s="13"/>
      <c r="V13" s="13"/>
      <c r="W13" s="13"/>
      <c r="X13" s="13"/>
      <c r="Y13" s="13"/>
      <c r="Z13" s="13"/>
    </row>
    <row r="14" spans="1:26" ht="24.75" hidden="1" customHeight="1">
      <c r="A14" s="38"/>
      <c r="B14" s="33" t="s">
        <v>71</v>
      </c>
      <c r="C14" s="33" t="s">
        <v>72</v>
      </c>
      <c r="D14" s="33" t="s">
        <v>68</v>
      </c>
      <c r="E14" s="39" t="s">
        <v>69</v>
      </c>
      <c r="F14" s="20"/>
      <c r="G14" s="35" t="s">
        <v>70</v>
      </c>
      <c r="H14" s="36">
        <v>1</v>
      </c>
      <c r="I14" s="37">
        <v>1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13"/>
      <c r="U14" s="13"/>
      <c r="V14" s="13"/>
      <c r="W14" s="13"/>
      <c r="X14" s="13"/>
      <c r="Y14" s="13"/>
      <c r="Z14" s="13"/>
    </row>
    <row r="15" spans="1:26" ht="24.75" hidden="1" customHeight="1">
      <c r="A15" s="38" t="s">
        <v>73</v>
      </c>
      <c r="B15" s="20" t="s">
        <v>74</v>
      </c>
      <c r="C15" s="20" t="s">
        <v>75</v>
      </c>
      <c r="D15" s="20" t="s">
        <v>76</v>
      </c>
      <c r="E15" s="40" t="s">
        <v>77</v>
      </c>
      <c r="F15" s="20"/>
      <c r="G15" s="41" t="s">
        <v>78</v>
      </c>
      <c r="H15" s="19">
        <v>1</v>
      </c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2"/>
      <c r="U15" s="13"/>
      <c r="V15" s="13"/>
      <c r="W15" s="13"/>
      <c r="X15" s="13"/>
      <c r="Y15" s="13"/>
      <c r="Z15" s="13"/>
    </row>
    <row r="16" spans="1:26" ht="24.75" hidden="1" customHeight="1">
      <c r="A16" s="1" t="s">
        <v>79</v>
      </c>
      <c r="B16" s="42" t="s">
        <v>80</v>
      </c>
      <c r="C16" s="43" t="s">
        <v>81</v>
      </c>
      <c r="D16" s="43" t="s">
        <v>82</v>
      </c>
      <c r="E16" s="21" t="s">
        <v>29</v>
      </c>
      <c r="F16" s="21"/>
      <c r="G16" s="18">
        <v>2016</v>
      </c>
      <c r="H16" s="19">
        <v>1</v>
      </c>
      <c r="I16" s="19"/>
      <c r="J16" s="42"/>
      <c r="K16" s="42"/>
      <c r="L16" s="44"/>
      <c r="M16" s="43"/>
      <c r="N16" s="42"/>
      <c r="O16" s="42"/>
      <c r="P16" s="44"/>
      <c r="Q16" s="43"/>
      <c r="R16" s="42"/>
      <c r="S16" s="42"/>
      <c r="T16" s="12"/>
      <c r="U16" s="13"/>
      <c r="V16" s="13"/>
      <c r="W16" s="13"/>
      <c r="X16" s="13"/>
      <c r="Y16" s="13"/>
      <c r="Z16" s="13"/>
    </row>
    <row r="17" spans="1:26" ht="24.75" hidden="1" customHeight="1">
      <c r="A17" s="25" t="s">
        <v>83</v>
      </c>
      <c r="B17" s="26" t="s">
        <v>84</v>
      </c>
      <c r="C17" s="26" t="s">
        <v>85</v>
      </c>
      <c r="D17" s="45" t="s">
        <v>86</v>
      </c>
      <c r="E17" s="46" t="s">
        <v>87</v>
      </c>
      <c r="F17" s="27"/>
      <c r="G17" s="28">
        <v>2015</v>
      </c>
      <c r="H17" s="29"/>
      <c r="I17" s="29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2"/>
      <c r="U17" s="13"/>
      <c r="V17" s="13"/>
      <c r="W17" s="13"/>
      <c r="X17" s="13"/>
      <c r="Y17" s="13"/>
      <c r="Z17" s="13"/>
    </row>
    <row r="18" spans="1:26" ht="24.75" hidden="1" customHeight="1">
      <c r="A18" s="1" t="s">
        <v>88</v>
      </c>
      <c r="B18" s="42" t="s">
        <v>89</v>
      </c>
      <c r="C18" s="43" t="s">
        <v>90</v>
      </c>
      <c r="D18" s="43" t="s">
        <v>82</v>
      </c>
      <c r="E18" s="21" t="s">
        <v>29</v>
      </c>
      <c r="F18" s="21"/>
      <c r="G18" s="18">
        <v>2016</v>
      </c>
      <c r="H18" s="19">
        <v>1</v>
      </c>
      <c r="I18" s="36">
        <v>1</v>
      </c>
      <c r="J18" s="42"/>
      <c r="K18" s="42"/>
      <c r="L18" s="44"/>
      <c r="M18" s="43"/>
      <c r="N18" s="42"/>
      <c r="O18" s="42"/>
      <c r="P18" s="44"/>
      <c r="Q18" s="43"/>
      <c r="R18" s="42"/>
      <c r="S18" s="42"/>
      <c r="T18" s="12"/>
      <c r="U18" s="13"/>
      <c r="V18" s="13"/>
      <c r="W18" s="13"/>
      <c r="X18" s="13"/>
      <c r="Y18" s="13"/>
      <c r="Z18" s="13"/>
    </row>
    <row r="19" spans="1:26" ht="24.75" hidden="1" customHeight="1">
      <c r="A19" s="47" t="str">
        <f>HYPERLINK("mailto:paradinina@gmail.com","paradinina@gmail.com ")</f>
        <v xml:space="preserve">paradinina@gmail.com </v>
      </c>
      <c r="B19" s="48" t="s">
        <v>91</v>
      </c>
      <c r="C19" s="49" t="s">
        <v>92</v>
      </c>
      <c r="D19" s="50" t="s">
        <v>93</v>
      </c>
      <c r="E19" s="51" t="s">
        <v>94</v>
      </c>
      <c r="F19" s="52"/>
      <c r="G19" s="53">
        <v>2016</v>
      </c>
      <c r="H19" s="54">
        <v>1</v>
      </c>
      <c r="I19" s="54"/>
      <c r="J19" s="55"/>
      <c r="K19" s="49"/>
      <c r="L19" s="49"/>
      <c r="M19" s="49"/>
      <c r="N19" s="49"/>
      <c r="O19" s="49"/>
      <c r="P19" s="49"/>
      <c r="Q19" s="49"/>
      <c r="R19" s="49"/>
      <c r="S19" s="49"/>
      <c r="T19" s="12"/>
      <c r="U19" s="13"/>
      <c r="V19" s="13"/>
      <c r="W19" s="13"/>
      <c r="X19" s="13"/>
      <c r="Y19" s="13"/>
      <c r="Z19" s="13"/>
    </row>
    <row r="20" spans="1:26" ht="24.75" hidden="1" customHeight="1">
      <c r="A20" s="32" t="s">
        <v>95</v>
      </c>
      <c r="B20" s="33" t="s">
        <v>96</v>
      </c>
      <c r="C20" s="33" t="s">
        <v>97</v>
      </c>
      <c r="D20" s="33" t="s">
        <v>98</v>
      </c>
      <c r="E20" s="39" t="s">
        <v>51</v>
      </c>
      <c r="F20" s="20"/>
      <c r="G20" s="35" t="s">
        <v>70</v>
      </c>
      <c r="H20" s="36">
        <v>1</v>
      </c>
      <c r="I20" s="56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3"/>
      <c r="U20" s="13"/>
      <c r="V20" s="13"/>
      <c r="W20" s="13"/>
      <c r="X20" s="13"/>
      <c r="Y20" s="13"/>
      <c r="Z20" s="13"/>
    </row>
    <row r="21" spans="1:26" ht="24.75" hidden="1" customHeight="1">
      <c r="A21" s="57" t="s">
        <v>99</v>
      </c>
      <c r="B21" s="23" t="s">
        <v>100</v>
      </c>
      <c r="C21" s="43" t="s">
        <v>101</v>
      </c>
      <c r="D21" s="43" t="s">
        <v>102</v>
      </c>
      <c r="E21" s="21" t="s">
        <v>29</v>
      </c>
      <c r="F21" s="21"/>
      <c r="G21" s="18">
        <v>2016</v>
      </c>
      <c r="H21" s="19">
        <v>1</v>
      </c>
      <c r="I21" s="19"/>
      <c r="J21" s="58"/>
      <c r="K21" s="58"/>
      <c r="L21" s="44"/>
      <c r="M21" s="43"/>
      <c r="N21" s="58"/>
      <c r="O21" s="58"/>
      <c r="P21" s="44"/>
      <c r="Q21" s="43"/>
      <c r="R21" s="58"/>
      <c r="S21" s="58"/>
      <c r="T21" s="12"/>
      <c r="U21" s="13"/>
      <c r="V21" s="13"/>
      <c r="W21" s="13"/>
      <c r="X21" s="13"/>
      <c r="Y21" s="13"/>
      <c r="Z21" s="13"/>
    </row>
    <row r="22" spans="1:26" ht="24.75" hidden="1" customHeight="1">
      <c r="A22" s="47" t="str">
        <f>HYPERLINK("mailto:one.drop@free.fr","one.drop@free.fr")</f>
        <v>one.drop@free.fr</v>
      </c>
      <c r="B22" s="20" t="s">
        <v>103</v>
      </c>
      <c r="C22" s="20" t="s">
        <v>104</v>
      </c>
      <c r="D22" s="20" t="s">
        <v>105</v>
      </c>
      <c r="E22" s="40" t="s">
        <v>94</v>
      </c>
      <c r="F22" s="20"/>
      <c r="G22" s="41" t="s">
        <v>70</v>
      </c>
      <c r="H22" s="19">
        <v>1</v>
      </c>
      <c r="I22" s="1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2"/>
      <c r="U22" s="13"/>
      <c r="V22" s="13"/>
      <c r="W22" s="13"/>
      <c r="X22" s="13"/>
      <c r="Y22" s="13"/>
      <c r="Z22" s="13"/>
    </row>
    <row r="23" spans="1:26" ht="24.75" hidden="1" customHeight="1">
      <c r="A23" s="1" t="s">
        <v>106</v>
      </c>
      <c r="B23" s="42" t="s">
        <v>107</v>
      </c>
      <c r="C23" s="43" t="s">
        <v>108</v>
      </c>
      <c r="D23" s="43" t="s">
        <v>109</v>
      </c>
      <c r="E23" s="21" t="s">
        <v>29</v>
      </c>
      <c r="F23" s="21"/>
      <c r="G23" s="18">
        <v>2016</v>
      </c>
      <c r="H23" s="19">
        <v>1</v>
      </c>
      <c r="I23" s="19"/>
      <c r="J23" s="58"/>
      <c r="K23" s="42"/>
      <c r="L23" s="44"/>
      <c r="M23" s="43"/>
      <c r="N23" s="58"/>
      <c r="O23" s="42"/>
      <c r="P23" s="44"/>
      <c r="Q23" s="43"/>
      <c r="R23" s="58"/>
      <c r="S23" s="42"/>
      <c r="T23" s="12"/>
      <c r="U23" s="13"/>
      <c r="V23" s="13"/>
      <c r="W23" s="13"/>
      <c r="X23" s="13"/>
      <c r="Y23" s="13"/>
      <c r="Z23" s="13"/>
    </row>
    <row r="24" spans="1:26" ht="24.75" hidden="1" customHeight="1">
      <c r="A24" s="47" t="str">
        <f>HYPERLINK("mailto:francois.guyard@solea-management.com","francois.guyard@solea-management.com")</f>
        <v>francois.guyard@solea-management.com</v>
      </c>
      <c r="B24" s="48" t="s">
        <v>31</v>
      </c>
      <c r="C24" s="49" t="s">
        <v>110</v>
      </c>
      <c r="D24" s="50" t="s">
        <v>111</v>
      </c>
      <c r="E24" s="51" t="s">
        <v>94</v>
      </c>
      <c r="F24" s="52"/>
      <c r="G24" s="53">
        <v>2016</v>
      </c>
      <c r="H24" s="54">
        <v>1</v>
      </c>
      <c r="I24" s="54"/>
      <c r="J24" s="55"/>
      <c r="K24" s="49"/>
      <c r="L24" s="49"/>
      <c r="M24" s="49"/>
      <c r="N24" s="49"/>
      <c r="O24" s="49"/>
      <c r="P24" s="49"/>
      <c r="Q24" s="49"/>
      <c r="R24" s="49"/>
      <c r="S24" s="49"/>
      <c r="T24" s="12"/>
      <c r="U24" s="13"/>
      <c r="V24" s="13"/>
      <c r="W24" s="13"/>
      <c r="X24" s="13"/>
      <c r="Y24" s="13"/>
      <c r="Z24" s="13"/>
    </row>
    <row r="25" spans="1:26" ht="24.75" customHeight="1">
      <c r="A25" s="292" t="s">
        <v>112</v>
      </c>
      <c r="B25" s="288" t="s">
        <v>113</v>
      </c>
      <c r="C25" s="288" t="s">
        <v>114</v>
      </c>
      <c r="D25" s="288" t="s">
        <v>115</v>
      </c>
      <c r="E25" s="289" t="s">
        <v>24</v>
      </c>
      <c r="F25" s="289"/>
      <c r="G25" s="290">
        <v>2016</v>
      </c>
      <c r="H25" s="291">
        <v>1</v>
      </c>
      <c r="I25" s="291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2"/>
      <c r="U25" s="13"/>
      <c r="V25" s="13"/>
      <c r="W25" s="13"/>
      <c r="X25" s="13"/>
      <c r="Y25" s="13"/>
      <c r="Z25" s="13"/>
    </row>
    <row r="26" spans="1:26" ht="24.75" customHeight="1">
      <c r="A26" s="292" t="s">
        <v>116</v>
      </c>
      <c r="B26" s="293" t="s">
        <v>117</v>
      </c>
      <c r="C26" s="293" t="s">
        <v>118</v>
      </c>
      <c r="D26" s="288" t="s">
        <v>119</v>
      </c>
      <c r="E26" s="289" t="s">
        <v>24</v>
      </c>
      <c r="F26" s="289"/>
      <c r="G26" s="290">
        <v>2016</v>
      </c>
      <c r="H26" s="291"/>
      <c r="I26" s="291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12"/>
      <c r="U26" s="13"/>
      <c r="V26" s="13"/>
      <c r="W26" s="13"/>
      <c r="X26" s="13"/>
      <c r="Y26" s="13"/>
      <c r="Z26" s="13"/>
    </row>
    <row r="27" spans="1:26" ht="24.75" customHeight="1">
      <c r="A27" s="294" t="str">
        <f>HYPERLINK("mailto:tiphaniemoreau@ajc-jazz.eu","tiphaniemoreau@ajc-jazz.eu")</f>
        <v>tiphaniemoreau@ajc-jazz.eu</v>
      </c>
      <c r="B27" s="293" t="s">
        <v>120</v>
      </c>
      <c r="C27" s="293" t="s">
        <v>121</v>
      </c>
      <c r="D27" s="288" t="s">
        <v>119</v>
      </c>
      <c r="E27" s="289" t="s">
        <v>24</v>
      </c>
      <c r="F27" s="289"/>
      <c r="G27" s="290">
        <v>2016</v>
      </c>
      <c r="H27" s="291"/>
      <c r="I27" s="291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12"/>
      <c r="U27" s="12"/>
      <c r="V27" s="12"/>
      <c r="W27" s="12"/>
      <c r="X27" s="12"/>
      <c r="Y27" s="12"/>
      <c r="Z27" s="12"/>
    </row>
    <row r="28" spans="1:26" ht="24.75" hidden="1" customHeight="1">
      <c r="A28" s="32" t="s">
        <v>122</v>
      </c>
      <c r="B28" s="33" t="s">
        <v>123</v>
      </c>
      <c r="C28" s="33" t="s">
        <v>124</v>
      </c>
      <c r="D28" s="33" t="s">
        <v>125</v>
      </c>
      <c r="E28" s="39" t="s">
        <v>51</v>
      </c>
      <c r="F28" s="20"/>
      <c r="G28" s="35" t="s">
        <v>70</v>
      </c>
      <c r="H28" s="36">
        <v>1</v>
      </c>
      <c r="I28" s="56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3"/>
      <c r="U28" s="13"/>
      <c r="V28" s="13"/>
      <c r="W28" s="13"/>
      <c r="X28" s="13"/>
      <c r="Y28" s="13"/>
      <c r="Z28" s="13"/>
    </row>
    <row r="29" spans="1:26" ht="24.75" hidden="1" customHeight="1">
      <c r="A29" s="61" t="s">
        <v>126</v>
      </c>
      <c r="B29" s="62" t="s">
        <v>127</v>
      </c>
      <c r="C29" s="62" t="s">
        <v>128</v>
      </c>
      <c r="D29" s="62" t="s">
        <v>129</v>
      </c>
      <c r="E29" s="63" t="s">
        <v>130</v>
      </c>
      <c r="F29" s="63"/>
      <c r="G29" s="28">
        <v>2015</v>
      </c>
      <c r="H29" s="29"/>
      <c r="I29" s="2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12"/>
      <c r="U29" s="13"/>
      <c r="V29" s="13"/>
      <c r="W29" s="13"/>
      <c r="X29" s="13"/>
      <c r="Y29" s="13"/>
      <c r="Z29" s="13"/>
    </row>
    <row r="30" spans="1:26" ht="24.75" hidden="1" customHeight="1">
      <c r="A30" s="25" t="s">
        <v>131</v>
      </c>
      <c r="B30" s="26" t="s">
        <v>132</v>
      </c>
      <c r="C30" s="26" t="s">
        <v>133</v>
      </c>
      <c r="D30" s="26" t="s">
        <v>134</v>
      </c>
      <c r="E30" s="27" t="s">
        <v>51</v>
      </c>
      <c r="F30" s="27"/>
      <c r="G30" s="28">
        <v>2015</v>
      </c>
      <c r="H30" s="29"/>
      <c r="I30" s="2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12"/>
      <c r="U30" s="13"/>
      <c r="V30" s="13"/>
      <c r="W30" s="13"/>
      <c r="X30" s="13"/>
      <c r="Y30" s="13"/>
      <c r="Z30" s="13"/>
    </row>
    <row r="31" spans="1:26" ht="24.75" customHeight="1">
      <c r="A31" s="295" t="s">
        <v>135</v>
      </c>
      <c r="B31" s="296" t="s">
        <v>136</v>
      </c>
      <c r="C31" s="296" t="s">
        <v>137</v>
      </c>
      <c r="D31" s="296" t="s">
        <v>138</v>
      </c>
      <c r="E31" s="297" t="s">
        <v>24</v>
      </c>
      <c r="F31" s="298"/>
      <c r="G31" s="290">
        <v>2015</v>
      </c>
      <c r="H31" s="291"/>
      <c r="I31" s="291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2"/>
      <c r="U31" s="13"/>
      <c r="V31" s="13"/>
      <c r="W31" s="13"/>
      <c r="X31" s="13"/>
      <c r="Y31" s="13"/>
      <c r="Z31" s="13"/>
    </row>
    <row r="32" spans="1:26" ht="24.75" hidden="1" customHeight="1">
      <c r="A32" s="65" t="s">
        <v>140</v>
      </c>
      <c r="B32" s="33" t="s">
        <v>141</v>
      </c>
      <c r="C32" s="33" t="s">
        <v>142</v>
      </c>
      <c r="D32" s="33" t="s">
        <v>125</v>
      </c>
      <c r="E32" s="39" t="s">
        <v>51</v>
      </c>
      <c r="F32" s="20"/>
      <c r="G32" s="35" t="s">
        <v>70</v>
      </c>
      <c r="H32" s="36">
        <v>1</v>
      </c>
      <c r="I32" s="56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13"/>
      <c r="U32" s="13"/>
      <c r="V32" s="13"/>
      <c r="W32" s="13"/>
      <c r="X32" s="13"/>
      <c r="Y32" s="13"/>
      <c r="Z32" s="13"/>
    </row>
    <row r="33" spans="1:26" ht="24.75" hidden="1" customHeight="1">
      <c r="A33" s="1" t="s">
        <v>143</v>
      </c>
      <c r="B33" s="20" t="s">
        <v>144</v>
      </c>
      <c r="C33" s="20" t="s">
        <v>145</v>
      </c>
      <c r="D33" s="20" t="s">
        <v>146</v>
      </c>
      <c r="E33" s="21" t="s">
        <v>51</v>
      </c>
      <c r="F33" s="21"/>
      <c r="G33" s="18">
        <v>2016</v>
      </c>
      <c r="H33" s="19">
        <v>1</v>
      </c>
      <c r="I33" s="19"/>
      <c r="J33" s="20"/>
      <c r="K33" s="20"/>
      <c r="L33" s="20"/>
      <c r="M33" s="20"/>
      <c r="N33" s="20" t="s">
        <v>147</v>
      </c>
      <c r="O33" s="20"/>
      <c r="P33" s="20"/>
      <c r="Q33" s="20"/>
      <c r="R33" s="20"/>
      <c r="S33" s="20"/>
      <c r="T33" s="12"/>
      <c r="U33" s="13"/>
      <c r="V33" s="13"/>
      <c r="W33" s="13"/>
      <c r="X33" s="13"/>
      <c r="Y33" s="13"/>
      <c r="Z33" s="13"/>
    </row>
    <row r="34" spans="1:26" ht="24.75" hidden="1" customHeight="1">
      <c r="A34" s="1" t="s">
        <v>148</v>
      </c>
      <c r="B34" s="20" t="s">
        <v>149</v>
      </c>
      <c r="C34" s="20" t="s">
        <v>150</v>
      </c>
      <c r="D34" s="23" t="s">
        <v>151</v>
      </c>
      <c r="E34" s="21" t="s">
        <v>42</v>
      </c>
      <c r="F34" s="21"/>
      <c r="G34" s="18">
        <v>2015</v>
      </c>
      <c r="H34" s="19"/>
      <c r="I34" s="19"/>
      <c r="J34" s="20"/>
      <c r="K34" s="20"/>
      <c r="L34" s="20"/>
      <c r="M34" s="66" t="s">
        <v>147</v>
      </c>
      <c r="N34" s="66"/>
      <c r="O34" s="66"/>
      <c r="P34" s="66"/>
      <c r="Q34" s="66"/>
      <c r="R34" s="66"/>
      <c r="S34" s="20"/>
      <c r="T34" s="12"/>
      <c r="U34" s="13"/>
      <c r="V34" s="13"/>
      <c r="W34" s="13"/>
      <c r="X34" s="13"/>
      <c r="Y34" s="13"/>
      <c r="Z34" s="13"/>
    </row>
    <row r="35" spans="1:26" ht="24.75" hidden="1" customHeight="1">
      <c r="A35" s="1" t="s">
        <v>152</v>
      </c>
      <c r="B35" s="20" t="s">
        <v>153</v>
      </c>
      <c r="C35" s="20" t="s">
        <v>154</v>
      </c>
      <c r="D35" s="20" t="s">
        <v>155</v>
      </c>
      <c r="E35" s="21" t="s">
        <v>51</v>
      </c>
      <c r="F35" s="21"/>
      <c r="G35" s="18">
        <v>2016</v>
      </c>
      <c r="H35" s="19">
        <v>1</v>
      </c>
      <c r="I35" s="19"/>
      <c r="J35" s="20"/>
      <c r="K35" s="20"/>
      <c r="L35" s="20"/>
      <c r="M35" s="20"/>
      <c r="N35" s="20" t="s">
        <v>147</v>
      </c>
      <c r="O35" s="20"/>
      <c r="P35" s="20"/>
      <c r="Q35" s="20"/>
      <c r="R35" s="20"/>
      <c r="S35" s="20"/>
      <c r="T35" s="12"/>
      <c r="U35" s="13"/>
      <c r="V35" s="13"/>
      <c r="W35" s="13"/>
      <c r="X35" s="13"/>
      <c r="Y35" s="13"/>
      <c r="Z35" s="13"/>
    </row>
    <row r="36" spans="1:26" ht="24.75" hidden="1" customHeight="1">
      <c r="A36" s="1" t="s">
        <v>156</v>
      </c>
      <c r="B36" s="20" t="s">
        <v>157</v>
      </c>
      <c r="C36" s="20" t="s">
        <v>158</v>
      </c>
      <c r="D36" s="20" t="s">
        <v>159</v>
      </c>
      <c r="E36" s="21" t="s">
        <v>51</v>
      </c>
      <c r="F36" s="21"/>
      <c r="G36" s="18">
        <v>2016</v>
      </c>
      <c r="H36" s="19">
        <v>1</v>
      </c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2"/>
      <c r="U36" s="13"/>
      <c r="V36" s="13"/>
      <c r="W36" s="13"/>
      <c r="X36" s="13"/>
      <c r="Y36" s="13"/>
      <c r="Z36" s="13"/>
    </row>
    <row r="37" spans="1:26" ht="24.75" hidden="1" customHeight="1">
      <c r="A37" s="67" t="s">
        <v>160</v>
      </c>
      <c r="B37" s="68" t="s">
        <v>161</v>
      </c>
      <c r="C37" s="68" t="s">
        <v>162</v>
      </c>
      <c r="D37" s="69" t="s">
        <v>163</v>
      </c>
      <c r="E37" s="70" t="s">
        <v>21</v>
      </c>
      <c r="F37" s="70"/>
      <c r="G37" s="53">
        <v>2016</v>
      </c>
      <c r="H37" s="54">
        <v>1</v>
      </c>
      <c r="I37" s="54"/>
      <c r="J37" s="55"/>
      <c r="K37" s="71"/>
      <c r="L37" s="55"/>
      <c r="M37" s="55"/>
      <c r="N37" s="55"/>
      <c r="O37" s="71"/>
      <c r="P37" s="55"/>
      <c r="Q37" s="55"/>
      <c r="R37" s="55"/>
      <c r="S37" s="71"/>
      <c r="T37" s="72"/>
      <c r="U37" s="12"/>
      <c r="V37" s="12"/>
      <c r="W37" s="12"/>
      <c r="X37" s="12"/>
      <c r="Y37" s="12"/>
      <c r="Z37" s="12"/>
    </row>
    <row r="38" spans="1:26" ht="24.75" hidden="1" customHeight="1">
      <c r="A38" s="67" t="s">
        <v>164</v>
      </c>
      <c r="B38" s="68" t="s">
        <v>165</v>
      </c>
      <c r="C38" s="68" t="s">
        <v>166</v>
      </c>
      <c r="D38" s="69" t="s">
        <v>163</v>
      </c>
      <c r="E38" s="70" t="s">
        <v>21</v>
      </c>
      <c r="F38" s="70"/>
      <c r="G38" s="53">
        <v>2016</v>
      </c>
      <c r="H38" s="54">
        <v>1</v>
      </c>
      <c r="I38" s="73">
        <v>0</v>
      </c>
      <c r="J38" s="55"/>
      <c r="K38" s="71"/>
      <c r="L38" s="55"/>
      <c r="M38" s="55"/>
      <c r="N38" s="55"/>
      <c r="O38" s="71"/>
      <c r="P38" s="55"/>
      <c r="Q38" s="55"/>
      <c r="R38" s="55"/>
      <c r="S38" s="71"/>
      <c r="T38" s="72"/>
      <c r="U38" s="12"/>
      <c r="V38" s="12"/>
      <c r="W38" s="12"/>
      <c r="X38" s="12"/>
      <c r="Y38" s="12"/>
      <c r="Z38" s="12"/>
    </row>
    <row r="39" spans="1:26" ht="24.75" hidden="1" customHeight="1">
      <c r="A39" s="60" t="str">
        <f>HYPERLINK("mailto:isabelle.falys@annick-goutal.fr","isabelle.falys@annick-goutal.fr")</f>
        <v>isabelle.falys@annick-goutal.fr</v>
      </c>
      <c r="B39" s="74" t="s">
        <v>127</v>
      </c>
      <c r="C39" s="74" t="s">
        <v>167</v>
      </c>
      <c r="D39" s="15" t="s">
        <v>168</v>
      </c>
      <c r="E39" s="17" t="s">
        <v>21</v>
      </c>
      <c r="F39" s="17"/>
      <c r="G39" s="18">
        <v>2015</v>
      </c>
      <c r="H39" s="19">
        <v>1</v>
      </c>
      <c r="I39" s="19"/>
      <c r="J39" s="58"/>
      <c r="K39" s="42"/>
      <c r="L39" s="58"/>
      <c r="M39" s="58"/>
      <c r="N39" s="58"/>
      <c r="O39" s="42"/>
      <c r="P39" s="58"/>
      <c r="Q39" s="58"/>
      <c r="R39" s="58"/>
      <c r="S39" s="42"/>
      <c r="T39" s="12"/>
      <c r="U39" s="12"/>
      <c r="V39" s="12"/>
      <c r="W39" s="12"/>
      <c r="X39" s="12"/>
      <c r="Y39" s="12"/>
      <c r="Z39" s="12"/>
    </row>
    <row r="40" spans="1:26" ht="24.75" hidden="1" customHeight="1">
      <c r="A40" s="1" t="s">
        <v>169</v>
      </c>
      <c r="B40" s="20" t="s">
        <v>170</v>
      </c>
      <c r="C40" s="20" t="s">
        <v>171</v>
      </c>
      <c r="D40" s="20" t="s">
        <v>172</v>
      </c>
      <c r="E40" s="21" t="s">
        <v>29</v>
      </c>
      <c r="F40" s="21"/>
      <c r="G40" s="18">
        <v>2016</v>
      </c>
      <c r="H40" s="19">
        <v>1</v>
      </c>
      <c r="I40" s="1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2"/>
      <c r="U40" s="13"/>
      <c r="V40" s="13"/>
      <c r="W40" s="13"/>
      <c r="X40" s="13"/>
      <c r="Y40" s="13"/>
      <c r="Z40" s="13"/>
    </row>
    <row r="41" spans="1:26" ht="24.75" hidden="1" customHeight="1">
      <c r="A41" s="1" t="s">
        <v>173</v>
      </c>
      <c r="B41" s="20" t="s">
        <v>174</v>
      </c>
      <c r="C41" s="20" t="s">
        <v>175</v>
      </c>
      <c r="D41" s="20" t="s">
        <v>176</v>
      </c>
      <c r="E41" s="21"/>
      <c r="F41" s="21"/>
      <c r="G41" s="18"/>
      <c r="H41" s="19"/>
      <c r="I41" s="1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12"/>
      <c r="U41" s="13"/>
      <c r="V41" s="13"/>
      <c r="W41" s="13"/>
      <c r="X41" s="13"/>
      <c r="Y41" s="13"/>
      <c r="Z41" s="13"/>
    </row>
    <row r="42" spans="1:26" ht="24.75" hidden="1" customHeight="1">
      <c r="A42" s="1" t="s">
        <v>177</v>
      </c>
      <c r="B42" s="20" t="s">
        <v>178</v>
      </c>
      <c r="C42" s="20" t="s">
        <v>179</v>
      </c>
      <c r="D42" s="20" t="s">
        <v>180</v>
      </c>
      <c r="E42" s="21" t="s">
        <v>181</v>
      </c>
      <c r="F42" s="21"/>
      <c r="G42" s="18">
        <v>2016</v>
      </c>
      <c r="H42" s="19">
        <v>1</v>
      </c>
      <c r="I42" s="36">
        <v>1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12"/>
      <c r="U42" s="13"/>
      <c r="V42" s="13"/>
      <c r="W42" s="13"/>
      <c r="X42" s="13"/>
      <c r="Y42" s="13"/>
      <c r="Z42" s="13"/>
    </row>
    <row r="43" spans="1:26" ht="24.75" customHeight="1">
      <c r="A43" s="292" t="s">
        <v>182</v>
      </c>
      <c r="B43" s="288" t="s">
        <v>183</v>
      </c>
      <c r="C43" s="288" t="s">
        <v>184</v>
      </c>
      <c r="D43" s="288" t="s">
        <v>185</v>
      </c>
      <c r="E43" s="289" t="s">
        <v>24</v>
      </c>
      <c r="F43" s="289"/>
      <c r="G43" s="290">
        <v>2016</v>
      </c>
      <c r="H43" s="291">
        <v>1</v>
      </c>
      <c r="I43" s="291"/>
      <c r="J43" s="20"/>
      <c r="K43" s="20"/>
      <c r="L43" s="20"/>
      <c r="M43" s="66"/>
      <c r="N43" s="66"/>
      <c r="O43" s="66"/>
      <c r="P43" s="66"/>
      <c r="Q43" s="66" t="s">
        <v>147</v>
      </c>
      <c r="R43" s="66"/>
      <c r="S43" s="20"/>
      <c r="T43" s="12"/>
      <c r="U43" s="13"/>
      <c r="V43" s="13"/>
      <c r="W43" s="13"/>
      <c r="X43" s="13"/>
      <c r="Y43" s="13"/>
      <c r="Z43" s="13"/>
    </row>
    <row r="44" spans="1:26" ht="24.75" hidden="1" customHeight="1">
      <c r="A44" s="1" t="s">
        <v>186</v>
      </c>
      <c r="B44" s="20" t="s">
        <v>187</v>
      </c>
      <c r="C44" s="20" t="s">
        <v>188</v>
      </c>
      <c r="D44" s="20" t="s">
        <v>189</v>
      </c>
      <c r="E44" s="21" t="s">
        <v>181</v>
      </c>
      <c r="F44" s="21"/>
      <c r="G44" s="18">
        <v>2016</v>
      </c>
      <c r="H44" s="19">
        <v>1</v>
      </c>
      <c r="I44" s="19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12"/>
      <c r="U44" s="13"/>
      <c r="V44" s="13"/>
      <c r="W44" s="13"/>
      <c r="X44" s="13"/>
      <c r="Y44" s="13"/>
      <c r="Z44" s="13"/>
    </row>
    <row r="45" spans="1:26" ht="24.75" hidden="1" customHeight="1">
      <c r="A45" s="75" t="s">
        <v>190</v>
      </c>
      <c r="B45" s="45" t="s">
        <v>191</v>
      </c>
      <c r="C45" s="45" t="s">
        <v>192</v>
      </c>
      <c r="D45" s="26" t="s">
        <v>50</v>
      </c>
      <c r="E45" s="27" t="s">
        <v>51</v>
      </c>
      <c r="F45" s="27"/>
      <c r="G45" s="28">
        <v>2015</v>
      </c>
      <c r="H45" s="29"/>
      <c r="I45" s="29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12"/>
      <c r="U45" s="13"/>
      <c r="V45" s="13"/>
      <c r="W45" s="13"/>
      <c r="X45" s="13"/>
      <c r="Y45" s="13"/>
      <c r="Z45" s="13"/>
    </row>
    <row r="46" spans="1:26" ht="24.75" hidden="1" customHeight="1">
      <c r="A46" s="38" t="s">
        <v>193</v>
      </c>
      <c r="B46" s="20" t="s">
        <v>194</v>
      </c>
      <c r="C46" s="20" t="s">
        <v>195</v>
      </c>
      <c r="D46" s="20" t="s">
        <v>196</v>
      </c>
      <c r="E46" s="40" t="s">
        <v>197</v>
      </c>
      <c r="F46" s="20"/>
      <c r="G46" s="41" t="s">
        <v>70</v>
      </c>
      <c r="H46" s="19">
        <v>1</v>
      </c>
      <c r="I46" s="19">
        <f>SUM(I10:I45)</f>
        <v>4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12"/>
      <c r="U46" s="13"/>
      <c r="V46" s="13"/>
      <c r="W46" s="13"/>
      <c r="X46" s="13"/>
      <c r="Y46" s="13"/>
      <c r="Z46" s="13"/>
    </row>
    <row r="47" spans="1:26" ht="24.75" hidden="1" customHeight="1">
      <c r="A47" s="1" t="s">
        <v>198</v>
      </c>
      <c r="B47" s="42" t="s">
        <v>199</v>
      </c>
      <c r="C47" s="43" t="s">
        <v>200</v>
      </c>
      <c r="D47" s="43" t="s">
        <v>196</v>
      </c>
      <c r="E47" s="21" t="s">
        <v>29</v>
      </c>
      <c r="F47" s="21"/>
      <c r="G47" s="18">
        <v>2016</v>
      </c>
      <c r="H47" s="19">
        <v>1</v>
      </c>
      <c r="I47" s="19"/>
      <c r="J47" s="58"/>
      <c r="K47" s="42"/>
      <c r="L47" s="44"/>
      <c r="M47" s="43"/>
      <c r="N47" s="58"/>
      <c r="O47" s="42"/>
      <c r="P47" s="44"/>
      <c r="Q47" s="43"/>
      <c r="R47" s="58"/>
      <c r="S47" s="42"/>
      <c r="T47" s="12"/>
      <c r="U47" s="13"/>
      <c r="V47" s="13"/>
      <c r="W47" s="13"/>
      <c r="X47" s="13"/>
      <c r="Y47" s="13"/>
      <c r="Z47" s="13"/>
    </row>
    <row r="48" spans="1:26" ht="24.75" hidden="1" customHeight="1">
      <c r="A48" s="76" t="s">
        <v>201</v>
      </c>
      <c r="B48" s="77" t="s">
        <v>202</v>
      </c>
      <c r="C48" s="77" t="s">
        <v>203</v>
      </c>
      <c r="D48" s="77" t="s">
        <v>196</v>
      </c>
      <c r="E48" s="78" t="s">
        <v>94</v>
      </c>
      <c r="F48" s="77"/>
      <c r="G48" s="18">
        <v>2016</v>
      </c>
      <c r="H48" s="79">
        <v>1</v>
      </c>
      <c r="I48" s="79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12"/>
      <c r="U48" s="13"/>
      <c r="V48" s="13"/>
      <c r="W48" s="13"/>
      <c r="X48" s="13"/>
      <c r="Y48" s="13"/>
      <c r="Z48" s="13"/>
    </row>
    <row r="49" spans="1:26" ht="24.75" hidden="1" customHeight="1">
      <c r="A49" s="80"/>
      <c r="B49" s="20" t="s">
        <v>204</v>
      </c>
      <c r="C49" s="20" t="s">
        <v>205</v>
      </c>
      <c r="D49" s="20" t="s">
        <v>196</v>
      </c>
      <c r="E49" s="21" t="s">
        <v>94</v>
      </c>
      <c r="F49" s="21"/>
      <c r="G49" s="18">
        <v>2016</v>
      </c>
      <c r="H49" s="19">
        <v>1</v>
      </c>
      <c r="I49" s="19"/>
      <c r="J49" s="58"/>
      <c r="K49" s="20"/>
      <c r="L49" s="20"/>
      <c r="M49" s="20"/>
      <c r="N49" s="20"/>
      <c r="O49" s="20"/>
      <c r="P49" s="20"/>
      <c r="Q49" s="20"/>
      <c r="R49" s="20"/>
      <c r="S49" s="20"/>
      <c r="T49" s="12"/>
      <c r="U49" s="13"/>
      <c r="V49" s="13"/>
      <c r="W49" s="13"/>
      <c r="X49" s="13"/>
      <c r="Y49" s="13"/>
      <c r="Z49" s="13"/>
    </row>
    <row r="50" spans="1:26" ht="24.75" customHeight="1">
      <c r="A50" s="299" t="s">
        <v>2534</v>
      </c>
      <c r="B50" s="288" t="s">
        <v>524</v>
      </c>
      <c r="C50" s="288" t="s">
        <v>2535</v>
      </c>
      <c r="D50" s="288" t="s">
        <v>2536</v>
      </c>
      <c r="E50" s="289" t="s">
        <v>24</v>
      </c>
      <c r="F50" s="289"/>
      <c r="G50" s="290">
        <v>2017</v>
      </c>
      <c r="H50" s="291">
        <v>1</v>
      </c>
      <c r="I50" s="291"/>
      <c r="J50" s="58"/>
      <c r="K50" s="33"/>
      <c r="L50" s="33"/>
      <c r="M50" s="33"/>
      <c r="N50" s="33"/>
      <c r="O50" s="33"/>
      <c r="P50" s="33"/>
      <c r="Q50" s="33"/>
      <c r="R50" s="33"/>
      <c r="S50" s="33"/>
      <c r="T50" s="85"/>
      <c r="U50" s="13"/>
      <c r="V50" s="13"/>
      <c r="W50" s="13"/>
      <c r="X50" s="13"/>
      <c r="Y50" s="13"/>
      <c r="Z50" s="13"/>
    </row>
    <row r="51" spans="1:26" ht="24.75" customHeight="1">
      <c r="A51" s="294" t="str">
        <f>HYPERLINK("mailto:alain.bessaha@paris.fr","alain.bessaha@paris.fr")</f>
        <v>alain.bessaha@paris.fr</v>
      </c>
      <c r="B51" s="293" t="s">
        <v>206</v>
      </c>
      <c r="C51" s="293" t="s">
        <v>207</v>
      </c>
      <c r="D51" s="288" t="s">
        <v>208</v>
      </c>
      <c r="E51" s="300" t="s">
        <v>24</v>
      </c>
      <c r="F51" s="289"/>
      <c r="G51" s="290">
        <v>2015</v>
      </c>
      <c r="H51" s="291"/>
      <c r="I51" s="291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12"/>
      <c r="U51" s="13"/>
      <c r="V51" s="13"/>
      <c r="W51" s="13"/>
      <c r="X51" s="13"/>
      <c r="Y51" s="13"/>
      <c r="Z51" s="13"/>
    </row>
    <row r="52" spans="1:26" ht="24.75" hidden="1" customHeight="1">
      <c r="A52" s="38" t="s">
        <v>209</v>
      </c>
      <c r="B52" s="20" t="s">
        <v>210</v>
      </c>
      <c r="C52" s="20" t="s">
        <v>211</v>
      </c>
      <c r="D52" s="20" t="s">
        <v>196</v>
      </c>
      <c r="E52" s="40" t="s">
        <v>94</v>
      </c>
      <c r="F52" s="20"/>
      <c r="G52" s="18">
        <v>2016</v>
      </c>
      <c r="H52" s="19">
        <v>1</v>
      </c>
      <c r="I52" s="19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12"/>
      <c r="U52" s="13"/>
      <c r="V52" s="13"/>
      <c r="W52" s="13"/>
      <c r="X52" s="13"/>
      <c r="Y52" s="13"/>
      <c r="Z52" s="13"/>
    </row>
    <row r="53" spans="1:26" ht="24.75" hidden="1" customHeight="1">
      <c r="A53" s="60" t="str">
        <f>HYPERLINK("mailto:ghalihadefi@hotmail.com","ghalihadefi@hotmail.com")</f>
        <v>ghalihadefi@hotmail.com</v>
      </c>
      <c r="B53" s="42" t="s">
        <v>212</v>
      </c>
      <c r="C53" s="43" t="s">
        <v>213</v>
      </c>
      <c r="D53" s="43" t="s">
        <v>196</v>
      </c>
      <c r="E53" s="21" t="s">
        <v>29</v>
      </c>
      <c r="F53" s="21"/>
      <c r="G53" s="18">
        <v>2016</v>
      </c>
      <c r="H53" s="19">
        <v>1</v>
      </c>
      <c r="I53" s="19"/>
      <c r="J53" s="58"/>
      <c r="K53" s="42"/>
      <c r="L53" s="44"/>
      <c r="M53" s="43"/>
      <c r="N53" s="58"/>
      <c r="O53" s="42"/>
      <c r="P53" s="44"/>
      <c r="Q53" s="43"/>
      <c r="R53" s="58"/>
      <c r="S53" s="42"/>
      <c r="T53" s="12"/>
      <c r="U53" s="13"/>
      <c r="V53" s="13"/>
      <c r="W53" s="13"/>
      <c r="X53" s="13"/>
      <c r="Y53" s="13"/>
      <c r="Z53" s="13"/>
    </row>
    <row r="54" spans="1:26" ht="24.75" hidden="1" customHeight="1">
      <c r="A54" s="1" t="s">
        <v>214</v>
      </c>
      <c r="B54" s="42" t="s">
        <v>215</v>
      </c>
      <c r="C54" s="43" t="s">
        <v>216</v>
      </c>
      <c r="D54" s="23" t="s">
        <v>196</v>
      </c>
      <c r="E54" s="21" t="s">
        <v>29</v>
      </c>
      <c r="F54" s="21"/>
      <c r="G54" s="18">
        <v>2016</v>
      </c>
      <c r="H54" s="19">
        <v>1</v>
      </c>
      <c r="I54" s="19"/>
      <c r="J54" s="58"/>
      <c r="K54" s="42"/>
      <c r="L54" s="44"/>
      <c r="M54" s="58"/>
      <c r="N54" s="58"/>
      <c r="O54" s="42"/>
      <c r="P54" s="44"/>
      <c r="Q54" s="58"/>
      <c r="R54" s="58"/>
      <c r="S54" s="42"/>
      <c r="T54" s="12"/>
      <c r="U54" s="12"/>
      <c r="V54" s="12"/>
      <c r="W54" s="12"/>
      <c r="X54" s="12"/>
      <c r="Y54" s="12"/>
      <c r="Z54" s="12"/>
    </row>
    <row r="55" spans="1:26" ht="24.75" hidden="1" customHeight="1">
      <c r="A55" s="81"/>
      <c r="B55" s="20" t="s">
        <v>217</v>
      </c>
      <c r="C55" s="20" t="s">
        <v>218</v>
      </c>
      <c r="D55" s="20" t="s">
        <v>196</v>
      </c>
      <c r="E55" s="21" t="s">
        <v>94</v>
      </c>
      <c r="F55" s="21"/>
      <c r="G55" s="18">
        <v>2016</v>
      </c>
      <c r="H55" s="19">
        <v>1</v>
      </c>
      <c r="I55" s="19"/>
      <c r="J55" s="58"/>
      <c r="K55" s="20"/>
      <c r="L55" s="20"/>
      <c r="M55" s="20"/>
      <c r="N55" s="20"/>
      <c r="O55" s="20"/>
      <c r="P55" s="20"/>
      <c r="Q55" s="20"/>
      <c r="R55" s="20"/>
      <c r="S55" s="20"/>
      <c r="T55" s="12"/>
      <c r="U55" s="12"/>
      <c r="V55" s="12"/>
      <c r="W55" s="12"/>
      <c r="X55" s="12"/>
      <c r="Y55" s="12"/>
      <c r="Z55" s="12"/>
    </row>
    <row r="56" spans="1:26" ht="24.75" hidden="1" customHeight="1">
      <c r="A56" s="60" t="str">
        <f>HYPERLINK("mailto:lm@laurentmignard.com","lm@laurentmignard.com")</f>
        <v>lm@laurentmignard.com</v>
      </c>
      <c r="B56" s="42" t="s">
        <v>199</v>
      </c>
      <c r="C56" s="43" t="s">
        <v>219</v>
      </c>
      <c r="D56" s="23" t="s">
        <v>196</v>
      </c>
      <c r="E56" s="21" t="s">
        <v>29</v>
      </c>
      <c r="F56" s="21"/>
      <c r="G56" s="18">
        <v>2016</v>
      </c>
      <c r="H56" s="19">
        <v>1</v>
      </c>
      <c r="I56" s="19"/>
      <c r="J56" s="58"/>
      <c r="K56" s="20"/>
      <c r="L56" s="20"/>
      <c r="M56" s="20"/>
      <c r="N56" s="20"/>
      <c r="O56" s="20"/>
      <c r="P56" s="20"/>
      <c r="Q56" s="20"/>
      <c r="R56" s="20"/>
      <c r="S56" s="20"/>
      <c r="T56" s="12"/>
      <c r="U56" s="13"/>
      <c r="V56" s="13"/>
      <c r="W56" s="13"/>
      <c r="X56" s="13"/>
      <c r="Y56" s="13"/>
      <c r="Z56" s="13"/>
    </row>
    <row r="57" spans="1:26" ht="24.75" hidden="1" customHeight="1">
      <c r="A57" s="81" t="s">
        <v>220</v>
      </c>
      <c r="B57" s="20" t="s">
        <v>221</v>
      </c>
      <c r="C57" s="20" t="s">
        <v>222</v>
      </c>
      <c r="D57" s="20" t="s">
        <v>196</v>
      </c>
      <c r="E57" s="21" t="s">
        <v>94</v>
      </c>
      <c r="F57" s="21"/>
      <c r="G57" s="18">
        <v>2016</v>
      </c>
      <c r="H57" s="19">
        <v>1</v>
      </c>
      <c r="I57" s="19"/>
      <c r="J57" s="58"/>
      <c r="K57" s="20"/>
      <c r="L57" s="20"/>
      <c r="M57" s="20"/>
      <c r="N57" s="20"/>
      <c r="O57" s="20"/>
      <c r="P57" s="20"/>
      <c r="Q57" s="20"/>
      <c r="R57" s="20"/>
      <c r="S57" s="20"/>
      <c r="T57" s="12"/>
      <c r="U57" s="13"/>
      <c r="V57" s="13"/>
      <c r="W57" s="13"/>
      <c r="X57" s="13"/>
      <c r="Y57" s="13"/>
      <c r="Z57" s="13"/>
    </row>
    <row r="58" spans="1:26" ht="24.75" hidden="1" customHeight="1">
      <c r="A58" s="1" t="s">
        <v>223</v>
      </c>
      <c r="B58" s="20" t="s">
        <v>224</v>
      </c>
      <c r="C58" s="20" t="s">
        <v>225</v>
      </c>
      <c r="D58" s="20" t="s">
        <v>196</v>
      </c>
      <c r="E58" s="21" t="s">
        <v>29</v>
      </c>
      <c r="F58" s="21"/>
      <c r="G58" s="18">
        <v>2016</v>
      </c>
      <c r="H58" s="19">
        <v>1</v>
      </c>
      <c r="I58" s="19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12"/>
      <c r="U58" s="13"/>
      <c r="V58" s="13"/>
      <c r="W58" s="13"/>
      <c r="X58" s="13"/>
      <c r="Y58" s="13"/>
      <c r="Z58" s="13"/>
    </row>
    <row r="59" spans="1:26" ht="24.75" hidden="1" customHeight="1">
      <c r="A59" s="82" t="s">
        <v>226</v>
      </c>
      <c r="B59" s="48" t="s">
        <v>227</v>
      </c>
      <c r="C59" s="49" t="s">
        <v>228</v>
      </c>
      <c r="D59" s="50" t="s">
        <v>196</v>
      </c>
      <c r="E59" s="51" t="s">
        <v>94</v>
      </c>
      <c r="F59" s="52"/>
      <c r="G59" s="53">
        <v>2016</v>
      </c>
      <c r="H59" s="54">
        <v>1</v>
      </c>
      <c r="I59" s="54"/>
      <c r="J59" s="55"/>
      <c r="K59" s="49"/>
      <c r="L59" s="49"/>
      <c r="M59" s="49"/>
      <c r="N59" s="49"/>
      <c r="O59" s="49"/>
      <c r="P59" s="49"/>
      <c r="Q59" s="49"/>
      <c r="R59" s="49"/>
      <c r="S59" s="49"/>
      <c r="T59" s="12"/>
      <c r="U59" s="13"/>
      <c r="V59" s="13"/>
      <c r="W59" s="13"/>
      <c r="X59" s="13"/>
      <c r="Y59" s="13"/>
      <c r="Z59" s="13"/>
    </row>
    <row r="60" spans="1:26" ht="24.75" hidden="1" customHeight="1">
      <c r="A60" s="83" t="str">
        <f>HYPERLINK("mailto:d.bouissou@dbmail.com","d.bouissou@dbmail.com")</f>
        <v>d.bouissou@dbmail.com</v>
      </c>
      <c r="B60" s="20" t="s">
        <v>229</v>
      </c>
      <c r="C60" s="20" t="s">
        <v>230</v>
      </c>
      <c r="D60" s="20" t="s">
        <v>196</v>
      </c>
      <c r="E60" s="21" t="s">
        <v>94</v>
      </c>
      <c r="F60" s="21"/>
      <c r="G60" s="18">
        <v>2016</v>
      </c>
      <c r="H60" s="19">
        <v>1</v>
      </c>
      <c r="I60" s="19"/>
      <c r="J60" s="58"/>
      <c r="K60" s="20"/>
      <c r="L60" s="20"/>
      <c r="M60" s="20"/>
      <c r="N60" s="20"/>
      <c r="O60" s="20"/>
      <c r="P60" s="20"/>
      <c r="Q60" s="20"/>
      <c r="R60" s="20"/>
      <c r="S60" s="20"/>
      <c r="T60" s="12"/>
      <c r="U60" s="13"/>
      <c r="V60" s="13"/>
      <c r="W60" s="13"/>
      <c r="X60" s="13"/>
      <c r="Y60" s="13"/>
      <c r="Z60" s="13"/>
    </row>
    <row r="61" spans="1:26" ht="24.75" hidden="1" customHeight="1">
      <c r="A61" s="1" t="s">
        <v>231</v>
      </c>
      <c r="B61" s="42" t="s">
        <v>183</v>
      </c>
      <c r="C61" s="43" t="s">
        <v>232</v>
      </c>
      <c r="D61" s="43" t="s">
        <v>196</v>
      </c>
      <c r="E61" s="21" t="s">
        <v>29</v>
      </c>
      <c r="F61" s="21"/>
      <c r="G61" s="18">
        <v>2016</v>
      </c>
      <c r="H61" s="19">
        <v>1</v>
      </c>
      <c r="I61" s="36">
        <v>1</v>
      </c>
      <c r="J61" s="58"/>
      <c r="K61" s="20"/>
      <c r="L61" s="20"/>
      <c r="M61" s="20"/>
      <c r="N61" s="20"/>
      <c r="O61" s="20"/>
      <c r="P61" s="20"/>
      <c r="Q61" s="20" t="s">
        <v>147</v>
      </c>
      <c r="R61" s="20"/>
      <c r="S61" s="20"/>
      <c r="T61" s="12"/>
      <c r="U61" s="13"/>
      <c r="V61" s="13"/>
      <c r="W61" s="13"/>
      <c r="X61" s="13"/>
      <c r="Y61" s="13"/>
      <c r="Z61" s="13"/>
    </row>
    <row r="62" spans="1:26" ht="24.75" hidden="1" customHeight="1">
      <c r="A62" s="57" t="s">
        <v>233</v>
      </c>
      <c r="B62" s="42" t="s">
        <v>234</v>
      </c>
      <c r="C62" s="43" t="s">
        <v>235</v>
      </c>
      <c r="D62" s="23" t="s">
        <v>196</v>
      </c>
      <c r="E62" s="21" t="s">
        <v>29</v>
      </c>
      <c r="F62" s="21"/>
      <c r="G62" s="18">
        <v>2016</v>
      </c>
      <c r="H62" s="19">
        <v>1</v>
      </c>
      <c r="I62" s="19"/>
      <c r="J62" s="58"/>
      <c r="K62" s="20"/>
      <c r="L62" s="20"/>
      <c r="M62" s="20"/>
      <c r="N62" s="20"/>
      <c r="O62" s="20"/>
      <c r="P62" s="20"/>
      <c r="Q62" s="20"/>
      <c r="R62" s="20"/>
      <c r="S62" s="20"/>
      <c r="T62" s="12"/>
      <c r="U62" s="13"/>
      <c r="V62" s="13"/>
      <c r="W62" s="13"/>
      <c r="X62" s="13"/>
      <c r="Y62" s="13"/>
      <c r="Z62" s="13"/>
    </row>
    <row r="63" spans="1:26" ht="24.75" hidden="1" customHeight="1">
      <c r="A63" s="47" t="str">
        <f>HYPERLINK("mailto:yvestorchinsky@yahoo.fr","yvestorchinsky@yahoo.fr")</f>
        <v>yvestorchinsky@yahoo.fr</v>
      </c>
      <c r="B63" s="84" t="str">
        <f>HYPERLINK("mailto:yvestorchinsky@yahoo.fr","Yves ")</f>
        <v xml:space="preserve">Yves </v>
      </c>
      <c r="C63" s="20" t="s">
        <v>236</v>
      </c>
      <c r="D63" s="20" t="s">
        <v>196</v>
      </c>
      <c r="E63" s="40" t="s">
        <v>94</v>
      </c>
      <c r="F63" s="20"/>
      <c r="G63" s="18">
        <v>2016</v>
      </c>
      <c r="H63" s="19">
        <v>1</v>
      </c>
      <c r="I63" s="19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12"/>
      <c r="U63" s="13"/>
      <c r="V63" s="13"/>
      <c r="W63" s="13"/>
      <c r="X63" s="13"/>
      <c r="Y63" s="13"/>
      <c r="Z63" s="13"/>
    </row>
    <row r="64" spans="1:26" ht="24.75" hidden="1" customHeight="1">
      <c r="A64" s="32" t="s">
        <v>237</v>
      </c>
      <c r="B64" s="33" t="s">
        <v>238</v>
      </c>
      <c r="C64" s="33" t="s">
        <v>239</v>
      </c>
      <c r="D64" s="33" t="s">
        <v>196</v>
      </c>
      <c r="E64" s="39" t="s">
        <v>29</v>
      </c>
      <c r="F64" s="20"/>
      <c r="G64" s="35" t="s">
        <v>70</v>
      </c>
      <c r="H64" s="36">
        <v>1</v>
      </c>
      <c r="I64" s="56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13"/>
      <c r="U64" s="13"/>
      <c r="V64" s="13"/>
      <c r="W64" s="13"/>
      <c r="X64" s="13"/>
      <c r="Y64" s="13"/>
      <c r="Z64" s="13"/>
    </row>
    <row r="65" spans="1:26" ht="24.75" hidden="1" customHeight="1">
      <c r="A65" s="1" t="s">
        <v>240</v>
      </c>
      <c r="B65" s="42" t="s">
        <v>31</v>
      </c>
      <c r="C65" s="43" t="s">
        <v>241</v>
      </c>
      <c r="D65" s="23" t="s">
        <v>242</v>
      </c>
      <c r="E65" s="21" t="s">
        <v>29</v>
      </c>
      <c r="F65" s="21"/>
      <c r="G65" s="18">
        <v>2015</v>
      </c>
      <c r="H65" s="19"/>
      <c r="I65" s="19"/>
      <c r="J65" s="58"/>
      <c r="K65" s="42"/>
      <c r="L65" s="44"/>
      <c r="M65" s="58"/>
      <c r="N65" s="58"/>
      <c r="O65" s="42"/>
      <c r="P65" s="44"/>
      <c r="Q65" s="58"/>
      <c r="R65" s="58"/>
      <c r="S65" s="42"/>
      <c r="T65" s="12"/>
      <c r="U65" s="13"/>
      <c r="V65" s="13"/>
      <c r="W65" s="13"/>
      <c r="X65" s="13"/>
      <c r="Y65" s="13"/>
      <c r="Z65" s="13"/>
    </row>
    <row r="66" spans="1:26" ht="24.75" hidden="1" customHeight="1">
      <c r="A66" s="32" t="s">
        <v>243</v>
      </c>
      <c r="B66" s="33" t="s">
        <v>244</v>
      </c>
      <c r="C66" s="33" t="s">
        <v>245</v>
      </c>
      <c r="D66" s="33" t="s">
        <v>196</v>
      </c>
      <c r="E66" s="39" t="s">
        <v>29</v>
      </c>
      <c r="F66" s="20"/>
      <c r="G66" s="35" t="s">
        <v>70</v>
      </c>
      <c r="H66" s="36">
        <v>1</v>
      </c>
      <c r="I66" s="56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13"/>
      <c r="U66" s="13"/>
      <c r="V66" s="13"/>
      <c r="W66" s="13"/>
      <c r="X66" s="13"/>
      <c r="Y66" s="13"/>
      <c r="Z66" s="13"/>
    </row>
    <row r="67" spans="1:26" ht="24.75" hidden="1" customHeight="1">
      <c r="A67" s="32" t="s">
        <v>246</v>
      </c>
      <c r="B67" s="33" t="s">
        <v>247</v>
      </c>
      <c r="C67" s="33" t="s">
        <v>248</v>
      </c>
      <c r="D67" s="33" t="s">
        <v>196</v>
      </c>
      <c r="E67" s="39" t="s">
        <v>29</v>
      </c>
      <c r="F67" s="20"/>
      <c r="G67" s="35" t="s">
        <v>70</v>
      </c>
      <c r="H67" s="36">
        <v>1</v>
      </c>
      <c r="I67" s="56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13"/>
      <c r="U67" s="13"/>
      <c r="V67" s="13"/>
      <c r="W67" s="13"/>
      <c r="X67" s="13"/>
      <c r="Y67" s="13"/>
      <c r="Z67" s="13"/>
    </row>
    <row r="68" spans="1:26" ht="24.75" hidden="1" customHeight="1">
      <c r="A68" s="32"/>
      <c r="B68" s="86" t="s">
        <v>253</v>
      </c>
      <c r="C68" s="87" t="s">
        <v>205</v>
      </c>
      <c r="D68" s="88" t="s">
        <v>196</v>
      </c>
      <c r="E68" s="39"/>
      <c r="F68" s="20"/>
      <c r="G68" s="35" t="s">
        <v>70</v>
      </c>
      <c r="H68" s="36">
        <v>1</v>
      </c>
      <c r="I68" s="37">
        <v>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13"/>
      <c r="U68" s="13"/>
      <c r="V68" s="13"/>
      <c r="W68" s="13"/>
      <c r="X68" s="13"/>
      <c r="Y68" s="13"/>
      <c r="Z68" s="13"/>
    </row>
    <row r="69" spans="1:26" ht="24.75" hidden="1" customHeight="1">
      <c r="A69" s="82" t="s">
        <v>255</v>
      </c>
      <c r="B69" s="48" t="s">
        <v>256</v>
      </c>
      <c r="C69" s="49" t="s">
        <v>257</v>
      </c>
      <c r="D69" s="50" t="s">
        <v>258</v>
      </c>
      <c r="E69" s="51" t="s">
        <v>94</v>
      </c>
      <c r="F69" s="52"/>
      <c r="G69" s="53">
        <v>2016</v>
      </c>
      <c r="H69" s="54">
        <v>1</v>
      </c>
      <c r="I69" s="54"/>
      <c r="J69" s="55"/>
      <c r="K69" s="49"/>
      <c r="L69" s="49"/>
      <c r="M69" s="49"/>
      <c r="N69" s="49"/>
      <c r="O69" s="49"/>
      <c r="P69" s="49"/>
      <c r="Q69" s="49"/>
      <c r="R69" s="49"/>
      <c r="S69" s="49"/>
      <c r="T69" s="12"/>
      <c r="U69" s="13"/>
      <c r="V69" s="13"/>
      <c r="W69" s="13"/>
      <c r="X69" s="13"/>
      <c r="Y69" s="13"/>
      <c r="Z69" s="13"/>
    </row>
    <row r="70" spans="1:26" ht="24.75" hidden="1" customHeight="1">
      <c r="A70" s="1" t="s">
        <v>259</v>
      </c>
      <c r="B70" s="20" t="s">
        <v>260</v>
      </c>
      <c r="C70" s="20" t="s">
        <v>261</v>
      </c>
      <c r="D70" s="20" t="s">
        <v>262</v>
      </c>
      <c r="E70" s="21" t="s">
        <v>51</v>
      </c>
      <c r="F70" s="21"/>
      <c r="G70" s="18">
        <v>2016</v>
      </c>
      <c r="H70" s="19">
        <v>1</v>
      </c>
      <c r="I70" s="36">
        <v>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12"/>
      <c r="U70" s="13"/>
      <c r="V70" s="13"/>
      <c r="W70" s="13"/>
      <c r="X70" s="13"/>
      <c r="Y70" s="13"/>
      <c r="Z70" s="13"/>
    </row>
    <row r="71" spans="1:26" ht="24.75" hidden="1" customHeight="1">
      <c r="A71" s="89" t="s">
        <v>263</v>
      </c>
      <c r="B71" s="90" t="s">
        <v>264</v>
      </c>
      <c r="C71" s="90" t="s">
        <v>265</v>
      </c>
      <c r="D71" s="90" t="s">
        <v>266</v>
      </c>
      <c r="E71" s="46" t="s">
        <v>42</v>
      </c>
      <c r="F71" s="27"/>
      <c r="G71" s="28">
        <v>2015</v>
      </c>
      <c r="H71" s="29"/>
      <c r="I71" s="29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12"/>
      <c r="U71" s="13"/>
      <c r="V71" s="13"/>
      <c r="W71" s="13"/>
      <c r="X71" s="13"/>
      <c r="Y71" s="13"/>
      <c r="Z71" s="13"/>
    </row>
    <row r="72" spans="1:26" ht="24.75" hidden="1" customHeight="1">
      <c r="A72" s="1" t="s">
        <v>267</v>
      </c>
      <c r="B72" s="20" t="s">
        <v>268</v>
      </c>
      <c r="C72" s="20" t="s">
        <v>269</v>
      </c>
      <c r="D72" s="20" t="s">
        <v>270</v>
      </c>
      <c r="E72" s="21" t="s">
        <v>51</v>
      </c>
      <c r="F72" s="21"/>
      <c r="G72" s="18">
        <v>2016</v>
      </c>
      <c r="H72" s="19">
        <v>1</v>
      </c>
      <c r="I72" s="19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12"/>
      <c r="U72" s="12"/>
      <c r="V72" s="12"/>
      <c r="W72" s="12"/>
      <c r="X72" s="12"/>
      <c r="Y72" s="12"/>
      <c r="Z72" s="12"/>
    </row>
    <row r="73" spans="1:26" ht="24.75" hidden="1" customHeight="1">
      <c r="A73" s="1" t="s">
        <v>271</v>
      </c>
      <c r="B73" s="20" t="s">
        <v>272</v>
      </c>
      <c r="C73" s="20" t="s">
        <v>273</v>
      </c>
      <c r="D73" s="20" t="s">
        <v>274</v>
      </c>
      <c r="E73" s="21" t="s">
        <v>181</v>
      </c>
      <c r="F73" s="21"/>
      <c r="G73" s="18">
        <v>2016</v>
      </c>
      <c r="H73" s="19">
        <v>1</v>
      </c>
      <c r="I73" s="19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12"/>
      <c r="U73" s="13"/>
      <c r="V73" s="13"/>
      <c r="W73" s="13"/>
      <c r="X73" s="13"/>
      <c r="Y73" s="13"/>
      <c r="Z73" s="13"/>
    </row>
    <row r="74" spans="1:26" ht="24.75" hidden="1" customHeight="1">
      <c r="A74" s="60" t="str">
        <f>HYPERLINK("mailto:cbartolone@assemblee-nationale.fr","cbartolone@assemblee-nationale.fr")</f>
        <v>cbartolone@assemblee-nationale.fr</v>
      </c>
      <c r="B74" s="20" t="s">
        <v>275</v>
      </c>
      <c r="C74" s="20" t="s">
        <v>276</v>
      </c>
      <c r="D74" s="20" t="s">
        <v>277</v>
      </c>
      <c r="E74" s="24" t="s">
        <v>34</v>
      </c>
      <c r="F74" s="20"/>
      <c r="G74" s="18">
        <v>2016</v>
      </c>
      <c r="H74" s="19">
        <v>1</v>
      </c>
      <c r="I74" s="19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12"/>
      <c r="U74" s="13"/>
      <c r="V74" s="13"/>
      <c r="W74" s="13"/>
      <c r="X74" s="13"/>
      <c r="Y74" s="13"/>
      <c r="Z74" s="13"/>
    </row>
    <row r="75" spans="1:26" ht="24.75" hidden="1" customHeight="1">
      <c r="A75" s="60" t="str">
        <f>HYPERLINK("mailto:pgoujon@assemblee-nationale.fr","pgoujon@assemblee-nationale.fr")</f>
        <v>pgoujon@assemblee-nationale.fr</v>
      </c>
      <c r="B75" s="20" t="s">
        <v>278</v>
      </c>
      <c r="C75" s="20" t="s">
        <v>279</v>
      </c>
      <c r="D75" s="20" t="s">
        <v>280</v>
      </c>
      <c r="E75" s="24" t="s">
        <v>34</v>
      </c>
      <c r="F75" s="20"/>
      <c r="G75" s="18">
        <v>2016</v>
      </c>
      <c r="H75" s="19">
        <v>1</v>
      </c>
      <c r="I75" s="19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12"/>
      <c r="U75" s="13"/>
      <c r="V75" s="13"/>
      <c r="W75" s="13"/>
      <c r="X75" s="13"/>
      <c r="Y75" s="13"/>
      <c r="Z75" s="13"/>
    </row>
    <row r="76" spans="1:26" ht="24.75" hidden="1" customHeight="1">
      <c r="A76" s="60" t="str">
        <f>HYPERLINK("mailto:pcherki@assemblee-nationale.fr","pcherki@assemblee-nationale.fr")</f>
        <v>pcherki@assemblee-nationale.fr</v>
      </c>
      <c r="B76" s="20" t="s">
        <v>281</v>
      </c>
      <c r="C76" s="20" t="s">
        <v>282</v>
      </c>
      <c r="D76" s="20" t="s">
        <v>283</v>
      </c>
      <c r="E76" s="24" t="s">
        <v>34</v>
      </c>
      <c r="F76" s="20"/>
      <c r="G76" s="18">
        <v>2016</v>
      </c>
      <c r="H76" s="19">
        <v>1</v>
      </c>
      <c r="I76" s="19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12"/>
      <c r="U76" s="13"/>
      <c r="V76" s="13"/>
      <c r="W76" s="13"/>
      <c r="X76" s="13"/>
      <c r="Y76" s="13"/>
      <c r="Z76" s="13"/>
    </row>
    <row r="77" spans="1:26" ht="24.75" hidden="1" customHeight="1">
      <c r="A77" s="60" t="str">
        <f>HYPERLINK("mailto:alepetit@assemblee-nationale.fr","alepetit@assemblee-nationale.fr")</f>
        <v>alepetit@assemblee-nationale.fr</v>
      </c>
      <c r="B77" s="20" t="s">
        <v>284</v>
      </c>
      <c r="C77" s="20" t="s">
        <v>285</v>
      </c>
      <c r="D77" s="20" t="s">
        <v>283</v>
      </c>
      <c r="E77" s="24" t="s">
        <v>34</v>
      </c>
      <c r="F77" s="20"/>
      <c r="G77" s="18">
        <v>2016</v>
      </c>
      <c r="H77" s="19">
        <v>1</v>
      </c>
      <c r="I77" s="19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12"/>
      <c r="U77" s="13"/>
      <c r="V77" s="13"/>
      <c r="W77" s="13"/>
      <c r="X77" s="13"/>
      <c r="Y77" s="13"/>
      <c r="Z77" s="13"/>
    </row>
    <row r="78" spans="1:26" ht="24.75" hidden="1" customHeight="1">
      <c r="A78" s="60" t="str">
        <f>HYPERLINK("mailto:jccambadelis@assemblee-nationale.fr","jccambadelis@assemblee-nationale.fr")</f>
        <v>jccambadelis@assemblee-nationale.fr</v>
      </c>
      <c r="B78" s="20" t="s">
        <v>286</v>
      </c>
      <c r="C78" s="20" t="s">
        <v>287</v>
      </c>
      <c r="D78" s="20" t="s">
        <v>288</v>
      </c>
      <c r="E78" s="24" t="s">
        <v>34</v>
      </c>
      <c r="F78" s="20"/>
      <c r="G78" s="18">
        <v>2016</v>
      </c>
      <c r="H78" s="19">
        <v>1</v>
      </c>
      <c r="I78" s="19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12"/>
      <c r="U78" s="72"/>
      <c r="V78" s="72"/>
      <c r="W78" s="72"/>
      <c r="X78" s="72"/>
      <c r="Y78" s="72"/>
      <c r="Z78" s="72"/>
    </row>
    <row r="79" spans="1:26" ht="24.75" hidden="1" customHeight="1">
      <c r="A79" s="60" t="str">
        <f>HYPERLINK("mailto:plellouche@assemblee-nationale.fr","plellouche@assemblee-nationale.fr")</f>
        <v>plellouche@assemblee-nationale.fr</v>
      </c>
      <c r="B79" s="20" t="s">
        <v>244</v>
      </c>
      <c r="C79" s="20" t="s">
        <v>289</v>
      </c>
      <c r="D79" s="20" t="s">
        <v>290</v>
      </c>
      <c r="E79" s="24" t="s">
        <v>34</v>
      </c>
      <c r="F79" s="20"/>
      <c r="G79" s="18">
        <v>2016</v>
      </c>
      <c r="H79" s="19">
        <v>1</v>
      </c>
      <c r="I79" s="19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12"/>
      <c r="U79" s="13"/>
      <c r="V79" s="13"/>
      <c r="W79" s="13"/>
      <c r="X79" s="13"/>
      <c r="Y79" s="13"/>
      <c r="Z79" s="13"/>
    </row>
    <row r="80" spans="1:26" ht="24.75" hidden="1" customHeight="1">
      <c r="A80" s="60" t="str">
        <f>HYPERLINK("mailto:dbaupin@assemblee-nationale.fr","dbaupin@assemblee-nationale.fr")</f>
        <v>dbaupin@assemblee-nationale.fr</v>
      </c>
      <c r="B80" s="20" t="s">
        <v>291</v>
      </c>
      <c r="C80" s="20" t="s">
        <v>292</v>
      </c>
      <c r="D80" s="20" t="s">
        <v>293</v>
      </c>
      <c r="E80" s="24" t="s">
        <v>34</v>
      </c>
      <c r="F80" s="20"/>
      <c r="G80" s="18">
        <v>2016</v>
      </c>
      <c r="H80" s="19">
        <v>1</v>
      </c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12"/>
      <c r="U80" s="13"/>
      <c r="V80" s="13"/>
      <c r="W80" s="13"/>
      <c r="X80" s="13"/>
      <c r="Y80" s="13"/>
      <c r="Z80" s="13"/>
    </row>
    <row r="81" spans="1:26" ht="24.75" hidden="1" customHeight="1">
      <c r="A81" s="1"/>
      <c r="B81" s="20" t="s">
        <v>294</v>
      </c>
      <c r="C81" s="20" t="s">
        <v>295</v>
      </c>
      <c r="D81" s="20" t="s">
        <v>296</v>
      </c>
      <c r="E81" s="21"/>
      <c r="F81" s="21"/>
      <c r="G81" s="18">
        <v>2015</v>
      </c>
      <c r="H81" s="54"/>
      <c r="I81" s="19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12"/>
      <c r="U81" s="13"/>
      <c r="V81" s="13"/>
      <c r="W81" s="13"/>
      <c r="X81" s="13"/>
      <c r="Y81" s="13"/>
      <c r="Z81" s="13"/>
    </row>
    <row r="82" spans="1:26" ht="24.75" hidden="1" customHeight="1">
      <c r="A82" s="91" t="s">
        <v>297</v>
      </c>
      <c r="B82" s="64" t="s">
        <v>298</v>
      </c>
      <c r="C82" s="64" t="s">
        <v>299</v>
      </c>
      <c r="D82" s="64" t="s">
        <v>300</v>
      </c>
      <c r="E82" s="46" t="s">
        <v>42</v>
      </c>
      <c r="F82" s="27"/>
      <c r="G82" s="28">
        <v>2015</v>
      </c>
      <c r="H82" s="29"/>
      <c r="I82" s="29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12"/>
      <c r="U82" s="13"/>
      <c r="V82" s="13"/>
      <c r="W82" s="13"/>
      <c r="X82" s="13"/>
      <c r="Y82" s="13"/>
      <c r="Z82" s="13"/>
    </row>
    <row r="83" spans="1:26" ht="24.75" hidden="1" customHeight="1">
      <c r="A83" s="60" t="str">
        <f>HYPERLINK("mailto:fcarrey-conte@assemblee-nationale.fr","fcarrey-conte@assemblee-nationale.fr")</f>
        <v>fcarrey-conte@assemblee-nationale.fr</v>
      </c>
      <c r="B83" s="20" t="s">
        <v>301</v>
      </c>
      <c r="C83" s="20" t="s">
        <v>302</v>
      </c>
      <c r="D83" s="20" t="s">
        <v>303</v>
      </c>
      <c r="E83" s="24" t="s">
        <v>34</v>
      </c>
      <c r="F83" s="20"/>
      <c r="G83" s="18">
        <v>2016</v>
      </c>
      <c r="H83" s="19">
        <v>1</v>
      </c>
      <c r="I83" s="19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12"/>
      <c r="U83" s="72"/>
      <c r="V83" s="72"/>
      <c r="W83" s="72"/>
      <c r="X83" s="72"/>
      <c r="Y83" s="72"/>
      <c r="Z83" s="72"/>
    </row>
    <row r="84" spans="1:26" ht="24.75" hidden="1" customHeight="1">
      <c r="A84" s="60" t="str">
        <f>HYPERLINK("mailto:dvaillant@assemblee-nationale.fr","dvaillant@assemblee-nationale.fr")</f>
        <v>dvaillant@assemblee-nationale.fr</v>
      </c>
      <c r="B84" s="20" t="s">
        <v>304</v>
      </c>
      <c r="C84" s="20" t="s">
        <v>305</v>
      </c>
      <c r="D84" s="20" t="s">
        <v>306</v>
      </c>
      <c r="E84" s="24" t="s">
        <v>34</v>
      </c>
      <c r="F84" s="20"/>
      <c r="G84" s="18">
        <v>2016</v>
      </c>
      <c r="H84" s="19">
        <v>1</v>
      </c>
      <c r="I84" s="19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12"/>
      <c r="U84" s="13"/>
      <c r="V84" s="13"/>
      <c r="W84" s="13"/>
      <c r="X84" s="13"/>
      <c r="Y84" s="13"/>
      <c r="Z84" s="13"/>
    </row>
    <row r="85" spans="1:26" ht="24.75" hidden="1" customHeight="1">
      <c r="A85" s="60" t="str">
        <f>HYPERLINK("mailto:ccaresche@assemblee-nationale.fr","ccaresche@assemblee-nationale.fr")</f>
        <v>ccaresche@assemblee-nationale.fr</v>
      </c>
      <c r="B85" s="20" t="s">
        <v>307</v>
      </c>
      <c r="C85" s="20" t="s">
        <v>308</v>
      </c>
      <c r="D85" s="20" t="s">
        <v>309</v>
      </c>
      <c r="E85" s="24" t="s">
        <v>34</v>
      </c>
      <c r="F85" s="20"/>
      <c r="G85" s="18">
        <v>2016</v>
      </c>
      <c r="H85" s="19">
        <v>1</v>
      </c>
      <c r="I85" s="19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12"/>
      <c r="U85" s="72"/>
      <c r="V85" s="72"/>
      <c r="W85" s="72"/>
      <c r="X85" s="72"/>
      <c r="Y85" s="72"/>
      <c r="Z85" s="72"/>
    </row>
    <row r="86" spans="1:26" ht="24.75" hidden="1" customHeight="1">
      <c r="A86" s="60" t="str">
        <f>HYPERLINK("mailto:ffillon@assemblee-nationale.fr","ffillon@assemblee-nationale.fr")</f>
        <v>ffillon@assemblee-nationale.fr</v>
      </c>
      <c r="B86" s="20" t="s">
        <v>310</v>
      </c>
      <c r="C86" s="20" t="s">
        <v>311</v>
      </c>
      <c r="D86" s="20" t="s">
        <v>312</v>
      </c>
      <c r="E86" s="24" t="s">
        <v>34</v>
      </c>
      <c r="F86" s="20"/>
      <c r="G86" s="18">
        <v>2016</v>
      </c>
      <c r="H86" s="19">
        <v>1</v>
      </c>
      <c r="I86" s="19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12"/>
      <c r="U86" s="13"/>
      <c r="V86" s="13"/>
      <c r="W86" s="13"/>
      <c r="X86" s="13"/>
      <c r="Y86" s="13"/>
      <c r="Z86" s="13"/>
    </row>
    <row r="87" spans="1:26" ht="24.75" hidden="1" customHeight="1">
      <c r="A87" s="60" t="str">
        <f>HYPERLINK("mailto:sdagoma@assemblee-nationale.fr","sdagoma@assemblee-nationale.fr")</f>
        <v>sdagoma@assemblee-nationale.fr</v>
      </c>
      <c r="B87" s="20" t="s">
        <v>313</v>
      </c>
      <c r="C87" s="20" t="s">
        <v>314</v>
      </c>
      <c r="D87" s="20" t="s">
        <v>315</v>
      </c>
      <c r="E87" s="24" t="s">
        <v>34</v>
      </c>
      <c r="F87" s="20"/>
      <c r="G87" s="18">
        <v>2016</v>
      </c>
      <c r="H87" s="19">
        <v>1</v>
      </c>
      <c r="I87" s="19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12"/>
      <c r="U87" s="13"/>
      <c r="V87" s="13"/>
      <c r="W87" s="13"/>
      <c r="X87" s="13"/>
      <c r="Y87" s="13"/>
      <c r="Z87" s="13"/>
    </row>
    <row r="88" spans="1:26" ht="24.75" hidden="1" customHeight="1">
      <c r="A88" s="60" t="str">
        <f>HYPERLINK("mailto:pbloche@assemblee-nationale.fr","pbloche@assemblee-nationale.fr ")</f>
        <v xml:space="preserve">pbloche@assemblee-nationale.fr </v>
      </c>
      <c r="B88" s="20" t="s">
        <v>316</v>
      </c>
      <c r="C88" s="20" t="s">
        <v>317</v>
      </c>
      <c r="D88" s="20" t="s">
        <v>318</v>
      </c>
      <c r="E88" s="24" t="s">
        <v>34</v>
      </c>
      <c r="F88" s="20"/>
      <c r="G88" s="18">
        <v>2016</v>
      </c>
      <c r="H88" s="19">
        <v>1</v>
      </c>
      <c r="I88" s="19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12"/>
      <c r="U88" s="13"/>
      <c r="V88" s="13"/>
      <c r="W88" s="13"/>
      <c r="X88" s="13"/>
      <c r="Y88" s="13"/>
      <c r="Z88" s="13"/>
    </row>
    <row r="89" spans="1:26" ht="24.75" hidden="1" customHeight="1">
      <c r="A89" s="60" t="str">
        <f>HYPERLINK("mailto:jflamour@assemblee-nationale.fr","jflamour@assemblee-nationale.fr")</f>
        <v>jflamour@assemblee-nationale.fr</v>
      </c>
      <c r="B89" s="20" t="s">
        <v>319</v>
      </c>
      <c r="C89" s="20" t="s">
        <v>320</v>
      </c>
      <c r="D89" s="20" t="s">
        <v>321</v>
      </c>
      <c r="E89" s="24" t="s">
        <v>34</v>
      </c>
      <c r="F89" s="20"/>
      <c r="G89" s="18">
        <v>2016</v>
      </c>
      <c r="H89" s="19">
        <v>1</v>
      </c>
      <c r="I89" s="19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12"/>
      <c r="U89" s="13"/>
      <c r="V89" s="13"/>
      <c r="W89" s="13"/>
      <c r="X89" s="13"/>
      <c r="Y89" s="13"/>
      <c r="Z89" s="13"/>
    </row>
    <row r="90" spans="1:26" ht="24.75" hidden="1" customHeight="1">
      <c r="A90" s="1" t="s">
        <v>322</v>
      </c>
      <c r="B90" s="20" t="s">
        <v>191</v>
      </c>
      <c r="C90" s="20" t="s">
        <v>323</v>
      </c>
      <c r="D90" s="20" t="s">
        <v>324</v>
      </c>
      <c r="E90" s="21" t="s">
        <v>325</v>
      </c>
      <c r="F90" s="21"/>
      <c r="G90" s="18">
        <v>2016</v>
      </c>
      <c r="H90" s="19"/>
      <c r="I90" s="19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12"/>
      <c r="U90" s="12"/>
      <c r="V90" s="12"/>
      <c r="W90" s="12"/>
      <c r="X90" s="12"/>
      <c r="Y90" s="12"/>
      <c r="Z90" s="12"/>
    </row>
    <row r="91" spans="1:26" ht="24.75" hidden="1" customHeight="1">
      <c r="A91" s="60" t="str">
        <f>HYPERLINK("mailto:bdebre@assemblee-nationale.fr","bdebre@assemblee-nationale.fr")</f>
        <v>bdebre@assemblee-nationale.fr</v>
      </c>
      <c r="B91" s="20" t="s">
        <v>326</v>
      </c>
      <c r="C91" s="20" t="s">
        <v>327</v>
      </c>
      <c r="D91" s="20" t="s">
        <v>328</v>
      </c>
      <c r="E91" s="24" t="s">
        <v>34</v>
      </c>
      <c r="F91" s="20"/>
      <c r="G91" s="18">
        <v>2016</v>
      </c>
      <c r="H91" s="19">
        <v>1</v>
      </c>
      <c r="I91" s="19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12"/>
      <c r="U91" s="13"/>
      <c r="V91" s="13"/>
      <c r="W91" s="13"/>
      <c r="X91" s="13"/>
      <c r="Y91" s="13"/>
      <c r="Z91" s="13"/>
    </row>
    <row r="92" spans="1:26" ht="24.75" hidden="1" customHeight="1">
      <c r="A92" s="92" t="s">
        <v>329</v>
      </c>
      <c r="B92" s="93" t="s">
        <v>330</v>
      </c>
      <c r="C92" s="93" t="s">
        <v>331</v>
      </c>
      <c r="D92" s="93" t="s">
        <v>332</v>
      </c>
      <c r="E92" s="21"/>
      <c r="F92" s="21"/>
      <c r="G92" s="18"/>
      <c r="H92" s="36">
        <v>1</v>
      </c>
      <c r="I92" s="36">
        <v>1</v>
      </c>
      <c r="J92" s="58"/>
      <c r="K92" s="20"/>
      <c r="L92" s="20"/>
      <c r="M92" s="20"/>
      <c r="N92" s="20"/>
      <c r="O92" s="20"/>
      <c r="P92" s="20"/>
      <c r="Q92" s="20"/>
      <c r="R92" s="20"/>
      <c r="S92" s="20"/>
      <c r="T92" s="12"/>
      <c r="U92" s="13"/>
      <c r="V92" s="13"/>
      <c r="W92" s="13"/>
      <c r="X92" s="13"/>
      <c r="Y92" s="13"/>
      <c r="Z92" s="13"/>
    </row>
    <row r="93" spans="1:26" ht="24.75" hidden="1" customHeight="1">
      <c r="A93" s="1" t="s">
        <v>333</v>
      </c>
      <c r="B93" s="20" t="s">
        <v>334</v>
      </c>
      <c r="C93" s="20" t="s">
        <v>335</v>
      </c>
      <c r="D93" s="20" t="s">
        <v>336</v>
      </c>
      <c r="E93" s="21" t="s">
        <v>181</v>
      </c>
      <c r="F93" s="21"/>
      <c r="G93" s="18">
        <v>2016</v>
      </c>
      <c r="H93" s="19">
        <v>1</v>
      </c>
      <c r="I93" s="19"/>
      <c r="J93" s="20"/>
      <c r="K93" s="20"/>
      <c r="L93" s="20"/>
      <c r="M93" s="20"/>
      <c r="N93" s="20"/>
      <c r="O93" s="20" t="s">
        <v>147</v>
      </c>
      <c r="P93" s="20"/>
      <c r="Q93" s="20"/>
      <c r="R93" s="20"/>
      <c r="S93" s="20"/>
      <c r="T93" s="12"/>
      <c r="U93" s="12"/>
      <c r="V93" s="12"/>
      <c r="W93" s="12"/>
      <c r="X93" s="12"/>
      <c r="Y93" s="12"/>
      <c r="Z93" s="12"/>
    </row>
    <row r="94" spans="1:26" ht="24.75" hidden="1" customHeight="1">
      <c r="A94" s="1"/>
      <c r="B94" s="20" t="s">
        <v>339</v>
      </c>
      <c r="C94" s="20" t="s">
        <v>340</v>
      </c>
      <c r="D94" s="20" t="s">
        <v>341</v>
      </c>
      <c r="E94" s="21" t="s">
        <v>29</v>
      </c>
      <c r="F94" s="21"/>
      <c r="G94" s="18">
        <v>2015</v>
      </c>
      <c r="H94" s="19"/>
      <c r="I94" s="19"/>
      <c r="J94" s="20"/>
      <c r="K94" s="20"/>
      <c r="L94" s="20"/>
      <c r="M94" s="66"/>
      <c r="N94" s="66"/>
      <c r="O94" s="66"/>
      <c r="P94" s="66"/>
      <c r="Q94" s="66"/>
      <c r="R94" s="66"/>
      <c r="S94" s="20"/>
      <c r="T94" s="12"/>
      <c r="U94" s="72"/>
      <c r="V94" s="72"/>
      <c r="W94" s="72"/>
      <c r="X94" s="72"/>
      <c r="Y94" s="72"/>
      <c r="Z94" s="72"/>
    </row>
    <row r="95" spans="1:26" ht="24.75" customHeight="1">
      <c r="A95" s="292" t="s">
        <v>342</v>
      </c>
      <c r="B95" s="288" t="s">
        <v>343</v>
      </c>
      <c r="C95" s="288" t="s">
        <v>344</v>
      </c>
      <c r="D95" s="288" t="s">
        <v>345</v>
      </c>
      <c r="E95" s="289" t="s">
        <v>346</v>
      </c>
      <c r="F95" s="289"/>
      <c r="G95" s="290">
        <v>2016</v>
      </c>
      <c r="H95" s="291">
        <v>1</v>
      </c>
      <c r="I95" s="291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12"/>
      <c r="U95" s="13"/>
      <c r="V95" s="13"/>
      <c r="W95" s="13"/>
      <c r="X95" s="13"/>
      <c r="Y95" s="13"/>
      <c r="Z95" s="13"/>
    </row>
    <row r="96" spans="1:26" ht="24.75" hidden="1" customHeight="1">
      <c r="A96" s="1" t="s">
        <v>347</v>
      </c>
      <c r="B96" s="42" t="s">
        <v>348</v>
      </c>
      <c r="C96" s="43" t="s">
        <v>349</v>
      </c>
      <c r="D96" s="23" t="s">
        <v>350</v>
      </c>
      <c r="E96" s="21" t="s">
        <v>29</v>
      </c>
      <c r="F96" s="21"/>
      <c r="G96" s="18">
        <v>2016</v>
      </c>
      <c r="H96" s="19">
        <v>1</v>
      </c>
      <c r="I96" s="19"/>
      <c r="J96" s="58"/>
      <c r="K96" s="42"/>
      <c r="L96" s="44"/>
      <c r="M96" s="58"/>
      <c r="N96" s="58"/>
      <c r="O96" s="42"/>
      <c r="P96" s="44"/>
      <c r="Q96" s="58"/>
      <c r="R96" s="58"/>
      <c r="S96" s="42"/>
      <c r="T96" s="12"/>
      <c r="U96" s="13"/>
      <c r="V96" s="13"/>
      <c r="W96" s="13"/>
      <c r="X96" s="13"/>
      <c r="Y96" s="13"/>
      <c r="Z96" s="13"/>
    </row>
    <row r="97" spans="1:26" ht="24.75" customHeight="1">
      <c r="A97" s="292" t="s">
        <v>351</v>
      </c>
      <c r="B97" s="288" t="s">
        <v>352</v>
      </c>
      <c r="C97" s="288" t="s">
        <v>353</v>
      </c>
      <c r="D97" s="288" t="s">
        <v>350</v>
      </c>
      <c r="E97" s="289" t="s">
        <v>354</v>
      </c>
      <c r="F97" s="289"/>
      <c r="G97" s="290">
        <v>2011</v>
      </c>
      <c r="H97" s="291">
        <v>1</v>
      </c>
      <c r="I97" s="291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12"/>
      <c r="U97" s="13"/>
      <c r="V97" s="13"/>
      <c r="W97" s="13"/>
      <c r="X97" s="13"/>
      <c r="Y97" s="13"/>
      <c r="Z97" s="13"/>
    </row>
    <row r="98" spans="1:26" ht="24.75" hidden="1" customHeight="1">
      <c r="A98" s="1" t="s">
        <v>355</v>
      </c>
      <c r="B98" s="20" t="s">
        <v>264</v>
      </c>
      <c r="C98" s="20" t="s">
        <v>356</v>
      </c>
      <c r="D98" s="20" t="s">
        <v>357</v>
      </c>
      <c r="E98" s="21" t="s">
        <v>181</v>
      </c>
      <c r="F98" s="21"/>
      <c r="G98" s="18">
        <v>2016</v>
      </c>
      <c r="H98" s="19">
        <v>1</v>
      </c>
      <c r="I98" s="19"/>
      <c r="J98" s="20"/>
      <c r="K98" s="20"/>
      <c r="L98" s="20"/>
      <c r="M98" s="20" t="s">
        <v>147</v>
      </c>
      <c r="N98" s="20"/>
      <c r="O98" s="20"/>
      <c r="P98" s="20"/>
      <c r="Q98" s="20"/>
      <c r="R98" s="20"/>
      <c r="S98" s="20"/>
      <c r="T98" s="12"/>
      <c r="U98" s="13"/>
      <c r="V98" s="13"/>
      <c r="W98" s="13"/>
      <c r="X98" s="13"/>
      <c r="Y98" s="13"/>
      <c r="Z98" s="13"/>
    </row>
    <row r="99" spans="1:26" ht="24.75" hidden="1" customHeight="1">
      <c r="A99" s="1" t="s">
        <v>358</v>
      </c>
      <c r="B99" s="20" t="s">
        <v>359</v>
      </c>
      <c r="C99" s="20" t="s">
        <v>360</v>
      </c>
      <c r="D99" s="20" t="s">
        <v>357</v>
      </c>
      <c r="E99" s="21" t="s">
        <v>181</v>
      </c>
      <c r="F99" s="21"/>
      <c r="G99" s="18">
        <v>2016</v>
      </c>
      <c r="H99" s="19">
        <v>1</v>
      </c>
      <c r="I99" s="19"/>
      <c r="J99" s="20"/>
      <c r="K99" s="20"/>
      <c r="L99" s="20"/>
      <c r="M99" s="20"/>
      <c r="N99" s="20"/>
      <c r="O99" s="20" t="s">
        <v>147</v>
      </c>
      <c r="P99" s="20"/>
      <c r="Q99" s="20"/>
      <c r="R99" s="20"/>
      <c r="S99" s="20"/>
      <c r="T99" s="12"/>
      <c r="U99" s="13"/>
      <c r="V99" s="13"/>
      <c r="W99" s="13"/>
      <c r="X99" s="13"/>
      <c r="Y99" s="13"/>
      <c r="Z99" s="13"/>
    </row>
    <row r="100" spans="1:26" ht="24.75" hidden="1" customHeight="1">
      <c r="A100" s="1" t="s">
        <v>361</v>
      </c>
      <c r="B100" s="20" t="s">
        <v>362</v>
      </c>
      <c r="C100" s="20" t="s">
        <v>363</v>
      </c>
      <c r="D100" s="20" t="s">
        <v>364</v>
      </c>
      <c r="E100" s="21" t="s">
        <v>181</v>
      </c>
      <c r="F100" s="21"/>
      <c r="G100" s="18">
        <v>2016</v>
      </c>
      <c r="H100" s="19">
        <v>1</v>
      </c>
      <c r="I100" s="19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12"/>
      <c r="U100" s="13"/>
      <c r="V100" s="13"/>
      <c r="W100" s="13"/>
      <c r="X100" s="13"/>
      <c r="Y100" s="13"/>
      <c r="Z100" s="13"/>
    </row>
    <row r="101" spans="1:26" ht="24.75" hidden="1" customHeight="1">
      <c r="A101" s="75" t="s">
        <v>365</v>
      </c>
      <c r="B101" s="45" t="s">
        <v>366</v>
      </c>
      <c r="C101" s="45" t="s">
        <v>367</v>
      </c>
      <c r="D101" s="45" t="s">
        <v>368</v>
      </c>
      <c r="E101" s="46" t="s">
        <v>369</v>
      </c>
      <c r="F101" s="46"/>
      <c r="G101" s="28">
        <v>2015</v>
      </c>
      <c r="H101" s="29"/>
      <c r="I101" s="29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12"/>
      <c r="U101" s="13"/>
      <c r="V101" s="13"/>
      <c r="W101" s="13"/>
      <c r="X101" s="13"/>
      <c r="Y101" s="13"/>
      <c r="Z101" s="13"/>
    </row>
    <row r="102" spans="1:26" ht="24.75" hidden="1" customHeight="1">
      <c r="A102" s="94" t="s">
        <v>370</v>
      </c>
      <c r="B102" s="20" t="s">
        <v>371</v>
      </c>
      <c r="C102" s="20" t="s">
        <v>372</v>
      </c>
      <c r="D102" s="20" t="s">
        <v>373</v>
      </c>
      <c r="E102" s="21" t="s">
        <v>29</v>
      </c>
      <c r="F102" s="21"/>
      <c r="G102" s="18">
        <v>2016</v>
      </c>
      <c r="H102" s="19">
        <v>1</v>
      </c>
      <c r="I102" s="19"/>
      <c r="J102" s="20"/>
      <c r="K102" s="20"/>
      <c r="L102" s="20"/>
      <c r="M102" s="20"/>
      <c r="N102" s="20"/>
      <c r="O102" s="20"/>
      <c r="P102" s="20"/>
      <c r="Q102" s="20" t="s">
        <v>147</v>
      </c>
      <c r="R102" s="20"/>
      <c r="S102" s="20"/>
      <c r="T102" s="12"/>
      <c r="U102" s="13"/>
      <c r="V102" s="13"/>
      <c r="W102" s="13"/>
      <c r="X102" s="13"/>
      <c r="Y102" s="13"/>
      <c r="Z102" s="13"/>
    </row>
    <row r="103" spans="1:26" ht="24.75" hidden="1" customHeight="1">
      <c r="A103" s="1" t="s">
        <v>374</v>
      </c>
      <c r="B103" s="20" t="s">
        <v>264</v>
      </c>
      <c r="C103" s="20" t="s">
        <v>375</v>
      </c>
      <c r="D103" s="20" t="s">
        <v>376</v>
      </c>
      <c r="E103" s="21" t="s">
        <v>130</v>
      </c>
      <c r="F103" s="21"/>
      <c r="G103" s="18">
        <v>2015</v>
      </c>
      <c r="H103" s="19">
        <v>1</v>
      </c>
      <c r="I103" s="19">
        <v>1</v>
      </c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12"/>
      <c r="U103" s="12"/>
      <c r="V103" s="12"/>
      <c r="W103" s="12"/>
      <c r="X103" s="12"/>
      <c r="Y103" s="12"/>
      <c r="Z103" s="12"/>
    </row>
    <row r="104" spans="1:26" ht="42.75" hidden="1" customHeight="1">
      <c r="A104" s="67" t="s">
        <v>377</v>
      </c>
      <c r="B104" s="71" t="s">
        <v>378</v>
      </c>
      <c r="C104" s="95" t="s">
        <v>379</v>
      </c>
      <c r="D104" s="95" t="s">
        <v>380</v>
      </c>
      <c r="E104" s="52" t="s">
        <v>130</v>
      </c>
      <c r="F104" s="52"/>
      <c r="G104" s="53">
        <v>2016</v>
      </c>
      <c r="H104" s="54">
        <v>1</v>
      </c>
      <c r="I104" s="54">
        <v>0</v>
      </c>
      <c r="J104" s="55"/>
      <c r="K104" s="49"/>
      <c r="L104" s="49"/>
      <c r="M104" s="49"/>
      <c r="N104" s="49"/>
      <c r="O104" s="49"/>
      <c r="P104" s="49"/>
      <c r="Q104" s="49"/>
      <c r="R104" s="49"/>
      <c r="S104" s="49"/>
      <c r="T104" s="72"/>
      <c r="U104" s="12"/>
      <c r="V104" s="12"/>
      <c r="W104" s="12"/>
      <c r="X104" s="12"/>
      <c r="Y104" s="12"/>
      <c r="Z104" s="12"/>
    </row>
    <row r="105" spans="1:26" ht="24.75" hidden="1" customHeight="1">
      <c r="A105" s="67" t="s">
        <v>381</v>
      </c>
      <c r="B105" s="71" t="s">
        <v>382</v>
      </c>
      <c r="C105" s="95" t="s">
        <v>383</v>
      </c>
      <c r="D105" s="95" t="s">
        <v>380</v>
      </c>
      <c r="E105" s="52" t="s">
        <v>130</v>
      </c>
      <c r="F105" s="52"/>
      <c r="G105" s="53">
        <v>2016</v>
      </c>
      <c r="H105" s="54">
        <v>1</v>
      </c>
      <c r="I105" s="54"/>
      <c r="J105" s="55"/>
      <c r="K105" s="49"/>
      <c r="L105" s="49"/>
      <c r="M105" s="49"/>
      <c r="N105" s="49"/>
      <c r="O105" s="49"/>
      <c r="P105" s="49"/>
      <c r="Q105" s="49"/>
      <c r="R105" s="49"/>
      <c r="S105" s="49"/>
      <c r="T105" s="72"/>
      <c r="U105" s="13"/>
      <c r="V105" s="13"/>
      <c r="W105" s="13"/>
      <c r="X105" s="13"/>
      <c r="Y105" s="13"/>
      <c r="Z105" s="13"/>
    </row>
    <row r="106" spans="1:26" ht="24.75" hidden="1" customHeight="1">
      <c r="A106" s="67"/>
      <c r="B106" s="71" t="s">
        <v>384</v>
      </c>
      <c r="C106" s="95" t="s">
        <v>385</v>
      </c>
      <c r="D106" s="95" t="s">
        <v>386</v>
      </c>
      <c r="E106" s="52" t="s">
        <v>130</v>
      </c>
      <c r="F106" s="52"/>
      <c r="G106" s="53">
        <v>2016</v>
      </c>
      <c r="H106" s="54">
        <v>1</v>
      </c>
      <c r="I106" s="54">
        <v>1</v>
      </c>
      <c r="J106" s="55"/>
      <c r="K106" s="49"/>
      <c r="L106" s="49"/>
      <c r="M106" s="49"/>
      <c r="N106" s="49"/>
      <c r="O106" s="49"/>
      <c r="P106" s="49"/>
      <c r="Q106" s="49"/>
      <c r="R106" s="49"/>
      <c r="S106" s="49"/>
      <c r="T106" s="72"/>
      <c r="U106" s="12"/>
      <c r="V106" s="12"/>
      <c r="W106" s="12"/>
      <c r="X106" s="12"/>
      <c r="Y106" s="12"/>
      <c r="Z106" s="12"/>
    </row>
    <row r="107" spans="1:26" ht="24.75" hidden="1" customHeight="1">
      <c r="A107" s="1" t="s">
        <v>387</v>
      </c>
      <c r="B107" s="42" t="s">
        <v>388</v>
      </c>
      <c r="C107" s="23" t="s">
        <v>389</v>
      </c>
      <c r="D107" s="23" t="s">
        <v>390</v>
      </c>
      <c r="E107" s="21" t="s">
        <v>181</v>
      </c>
      <c r="F107" s="21"/>
      <c r="G107" s="18">
        <v>2016</v>
      </c>
      <c r="H107" s="19">
        <v>1</v>
      </c>
      <c r="I107" s="19"/>
      <c r="J107" s="58"/>
      <c r="K107" s="20"/>
      <c r="L107" s="20"/>
      <c r="M107" s="20"/>
      <c r="N107" s="20"/>
      <c r="O107" s="20"/>
      <c r="P107" s="20"/>
      <c r="Q107" s="20"/>
      <c r="R107" s="20"/>
      <c r="S107" s="20"/>
      <c r="T107" s="12"/>
      <c r="U107" s="13"/>
      <c r="V107" s="13"/>
      <c r="W107" s="13"/>
      <c r="X107" s="13"/>
      <c r="Y107" s="13"/>
      <c r="Z107" s="13"/>
    </row>
    <row r="108" spans="1:26" ht="24.75" customHeight="1">
      <c r="A108" s="292" t="s">
        <v>391</v>
      </c>
      <c r="B108" s="288" t="s">
        <v>149</v>
      </c>
      <c r="C108" s="288" t="s">
        <v>392</v>
      </c>
      <c r="D108" s="288" t="s">
        <v>393</v>
      </c>
      <c r="E108" s="289" t="s">
        <v>394</v>
      </c>
      <c r="F108" s="289"/>
      <c r="G108" s="290">
        <v>2016</v>
      </c>
      <c r="H108" s="291">
        <v>1</v>
      </c>
      <c r="I108" s="291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12"/>
      <c r="U108" s="13"/>
      <c r="V108" s="13"/>
      <c r="W108" s="13"/>
      <c r="X108" s="13"/>
      <c r="Y108" s="13"/>
      <c r="Z108" s="13"/>
    </row>
    <row r="109" spans="1:26" ht="24.75" hidden="1" customHeight="1">
      <c r="A109" s="1" t="s">
        <v>395</v>
      </c>
      <c r="B109" s="20" t="s">
        <v>396</v>
      </c>
      <c r="C109" s="20" t="s">
        <v>397</v>
      </c>
      <c r="D109" s="20" t="s">
        <v>398</v>
      </c>
      <c r="E109" s="21" t="s">
        <v>181</v>
      </c>
      <c r="F109" s="21"/>
      <c r="G109" s="18">
        <v>2016</v>
      </c>
      <c r="H109" s="19">
        <v>1</v>
      </c>
      <c r="I109" s="19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12"/>
      <c r="U109" s="13"/>
      <c r="V109" s="13"/>
      <c r="W109" s="13"/>
      <c r="X109" s="13"/>
      <c r="Y109" s="13"/>
      <c r="Z109" s="13"/>
    </row>
    <row r="110" spans="1:26" ht="24.75" hidden="1" customHeight="1">
      <c r="A110" s="1" t="s">
        <v>399</v>
      </c>
      <c r="B110" s="20" t="s">
        <v>400</v>
      </c>
      <c r="C110" s="20" t="s">
        <v>401</v>
      </c>
      <c r="D110" s="20" t="s">
        <v>402</v>
      </c>
      <c r="E110" s="21" t="s">
        <v>181</v>
      </c>
      <c r="F110" s="21"/>
      <c r="G110" s="18">
        <v>2016</v>
      </c>
      <c r="H110" s="19">
        <v>1</v>
      </c>
      <c r="I110" s="19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12"/>
      <c r="U110" s="13"/>
      <c r="V110" s="13"/>
      <c r="W110" s="13"/>
      <c r="X110" s="13"/>
      <c r="Y110" s="13"/>
      <c r="Z110" s="13"/>
    </row>
    <row r="111" spans="1:26" ht="24.75" hidden="1" customHeight="1">
      <c r="A111" s="1" t="s">
        <v>403</v>
      </c>
      <c r="B111" s="20" t="s">
        <v>404</v>
      </c>
      <c r="C111" s="20" t="s">
        <v>405</v>
      </c>
      <c r="D111" s="20" t="s">
        <v>406</v>
      </c>
      <c r="E111" s="21" t="s">
        <v>181</v>
      </c>
      <c r="F111" s="21"/>
      <c r="G111" s="18">
        <v>2015</v>
      </c>
      <c r="H111" s="19">
        <v>1</v>
      </c>
      <c r="I111" s="19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12"/>
      <c r="U111" s="13"/>
      <c r="V111" s="13"/>
      <c r="W111" s="13"/>
      <c r="X111" s="13"/>
      <c r="Y111" s="13"/>
      <c r="Z111" s="13"/>
    </row>
    <row r="112" spans="1:26" ht="24.75" hidden="1" customHeight="1">
      <c r="A112" s="1" t="s">
        <v>407</v>
      </c>
      <c r="B112" s="20" t="s">
        <v>31</v>
      </c>
      <c r="C112" s="20" t="s">
        <v>408</v>
      </c>
      <c r="D112" s="20" t="s">
        <v>41</v>
      </c>
      <c r="E112" s="21" t="s">
        <v>42</v>
      </c>
      <c r="F112" s="21"/>
      <c r="G112" s="18">
        <v>2015</v>
      </c>
      <c r="H112" s="19"/>
      <c r="I112" s="19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12"/>
      <c r="U112" s="13"/>
      <c r="V112" s="13"/>
      <c r="W112" s="13"/>
      <c r="X112" s="13"/>
      <c r="Y112" s="13"/>
      <c r="Z112" s="13"/>
    </row>
    <row r="113" spans="1:26" ht="24.75" hidden="1" customHeight="1">
      <c r="A113" s="1" t="s">
        <v>409</v>
      </c>
      <c r="B113" s="20" t="s">
        <v>410</v>
      </c>
      <c r="C113" s="20" t="s">
        <v>411</v>
      </c>
      <c r="D113" s="20" t="s">
        <v>412</v>
      </c>
      <c r="E113" s="21" t="s">
        <v>181</v>
      </c>
      <c r="F113" s="21"/>
      <c r="G113" s="18">
        <v>2016</v>
      </c>
      <c r="H113" s="19">
        <v>1</v>
      </c>
      <c r="I113" s="19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12"/>
      <c r="U113" s="13"/>
      <c r="V113" s="13"/>
      <c r="W113" s="13"/>
      <c r="X113" s="13"/>
      <c r="Y113" s="13"/>
      <c r="Z113" s="13"/>
    </row>
    <row r="114" spans="1:26" ht="24.75" hidden="1" customHeight="1">
      <c r="A114" s="1" t="s">
        <v>413</v>
      </c>
      <c r="B114" s="20" t="s">
        <v>414</v>
      </c>
      <c r="C114" s="20" t="s">
        <v>415</v>
      </c>
      <c r="D114" s="20" t="s">
        <v>416</v>
      </c>
      <c r="E114" s="21" t="s">
        <v>181</v>
      </c>
      <c r="F114" s="21"/>
      <c r="G114" s="18">
        <v>2015</v>
      </c>
      <c r="H114" s="19"/>
      <c r="I114" s="19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12"/>
      <c r="U114" s="13"/>
      <c r="V114" s="13"/>
      <c r="W114" s="13"/>
      <c r="X114" s="13"/>
      <c r="Y114" s="13"/>
      <c r="Z114" s="13"/>
    </row>
    <row r="115" spans="1:26" ht="24.75" hidden="1" customHeight="1">
      <c r="A115" s="60" t="str">
        <f>HYPERLINK("mailto:pbaijot@l-i-d.com","pbaijot@l-i-d.com")</f>
        <v>pbaijot@l-i-d.com</v>
      </c>
      <c r="B115" s="20" t="s">
        <v>278</v>
      </c>
      <c r="C115" s="20" t="s">
        <v>417</v>
      </c>
      <c r="D115" s="20" t="s">
        <v>418</v>
      </c>
      <c r="E115" s="21" t="s">
        <v>130</v>
      </c>
      <c r="F115" s="21"/>
      <c r="G115" s="18">
        <v>2015</v>
      </c>
      <c r="H115" s="19">
        <v>1</v>
      </c>
      <c r="I115" s="19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12"/>
      <c r="U115" s="13"/>
      <c r="V115" s="13"/>
      <c r="W115" s="13"/>
      <c r="X115" s="13"/>
      <c r="Y115" s="13"/>
      <c r="Z115" s="13"/>
    </row>
    <row r="116" spans="1:26" ht="24.75" hidden="1" customHeight="1">
      <c r="A116" s="1" t="s">
        <v>419</v>
      </c>
      <c r="B116" s="20" t="s">
        <v>414</v>
      </c>
      <c r="C116" s="20" t="s">
        <v>420</v>
      </c>
      <c r="D116" s="20" t="s">
        <v>418</v>
      </c>
      <c r="E116" s="21" t="s">
        <v>130</v>
      </c>
      <c r="F116" s="21"/>
      <c r="G116" s="18">
        <v>2015</v>
      </c>
      <c r="H116" s="19">
        <v>1</v>
      </c>
      <c r="I116" s="19"/>
      <c r="J116" s="20"/>
      <c r="K116" s="20"/>
      <c r="L116" s="20"/>
      <c r="M116" s="66"/>
      <c r="N116" s="66" t="s">
        <v>147</v>
      </c>
      <c r="O116" s="66"/>
      <c r="P116" s="66"/>
      <c r="Q116" s="66"/>
      <c r="R116" s="66"/>
      <c r="S116" s="20"/>
      <c r="T116" s="12"/>
      <c r="U116" s="12"/>
      <c r="V116" s="12"/>
      <c r="W116" s="12"/>
      <c r="X116" s="12"/>
      <c r="Y116" s="12"/>
      <c r="Z116" s="12"/>
    </row>
    <row r="117" spans="1:26" ht="24.75" hidden="1" customHeight="1">
      <c r="A117" s="67" t="s">
        <v>421</v>
      </c>
      <c r="B117" s="49" t="s">
        <v>422</v>
      </c>
      <c r="C117" s="49" t="s">
        <v>423</v>
      </c>
      <c r="D117" s="49" t="s">
        <v>418</v>
      </c>
      <c r="E117" s="52" t="s">
        <v>130</v>
      </c>
      <c r="F117" s="52"/>
      <c r="G117" s="53">
        <v>2016</v>
      </c>
      <c r="H117" s="54">
        <v>1</v>
      </c>
      <c r="I117" s="54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72"/>
      <c r="U117" s="12"/>
      <c r="V117" s="12"/>
      <c r="W117" s="12"/>
      <c r="X117" s="12"/>
      <c r="Y117" s="12"/>
      <c r="Z117" s="12"/>
    </row>
    <row r="118" spans="1:26" ht="24.75" hidden="1" customHeight="1">
      <c r="A118" s="61" t="s">
        <v>424</v>
      </c>
      <c r="B118" s="62" t="s">
        <v>425</v>
      </c>
      <c r="C118" s="62" t="s">
        <v>426</v>
      </c>
      <c r="D118" s="62" t="s">
        <v>427</v>
      </c>
      <c r="E118" s="63" t="s">
        <v>428</v>
      </c>
      <c r="F118" s="63"/>
      <c r="G118" s="28">
        <v>2015</v>
      </c>
      <c r="H118" s="29"/>
      <c r="I118" s="29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12"/>
      <c r="U118" s="13"/>
      <c r="V118" s="13"/>
      <c r="W118" s="13"/>
      <c r="X118" s="13"/>
      <c r="Y118" s="13"/>
      <c r="Z118" s="13"/>
    </row>
    <row r="119" spans="1:26" ht="24.75" hidden="1" customHeight="1">
      <c r="A119" s="1" t="s">
        <v>429</v>
      </c>
      <c r="B119" s="20" t="s">
        <v>337</v>
      </c>
      <c r="C119" s="20" t="s">
        <v>430</v>
      </c>
      <c r="D119" s="20" t="s">
        <v>418</v>
      </c>
      <c r="E119" s="21" t="s">
        <v>130</v>
      </c>
      <c r="F119" s="21"/>
      <c r="G119" s="18">
        <v>2015</v>
      </c>
      <c r="H119" s="19">
        <v>1</v>
      </c>
      <c r="I119" s="19"/>
      <c r="J119" s="20"/>
      <c r="K119" s="20"/>
      <c r="L119" s="20"/>
      <c r="M119" s="20"/>
      <c r="N119" s="20"/>
      <c r="O119" s="20" t="s">
        <v>147</v>
      </c>
      <c r="P119" s="20"/>
      <c r="Q119" s="20"/>
      <c r="R119" s="20"/>
      <c r="S119" s="20"/>
      <c r="T119" s="12"/>
      <c r="U119" s="12"/>
      <c r="V119" s="12"/>
      <c r="W119" s="12"/>
      <c r="X119" s="12"/>
      <c r="Y119" s="12"/>
      <c r="Z119" s="12"/>
    </row>
    <row r="120" spans="1:26" ht="24.75" customHeight="1">
      <c r="A120" s="292" t="s">
        <v>431</v>
      </c>
      <c r="B120" s="293" t="s">
        <v>432</v>
      </c>
      <c r="C120" s="293" t="s">
        <v>433</v>
      </c>
      <c r="D120" s="288" t="s">
        <v>434</v>
      </c>
      <c r="E120" s="289" t="s">
        <v>24</v>
      </c>
      <c r="F120" s="289"/>
      <c r="G120" s="290">
        <v>2016</v>
      </c>
      <c r="H120" s="291">
        <v>1</v>
      </c>
      <c r="I120" s="291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12"/>
      <c r="U120" s="13"/>
      <c r="V120" s="13"/>
      <c r="W120" s="13"/>
      <c r="X120" s="13"/>
      <c r="Y120" s="13"/>
      <c r="Z120" s="13"/>
    </row>
    <row r="121" spans="1:26" ht="24.75" hidden="1" customHeight="1">
      <c r="A121" s="96" t="str">
        <f>HYPERLINK("mailto:dechocqueuse@wanadoo.fr","dechocqueuse@wanadoo.fr")</f>
        <v>dechocqueuse@wanadoo.fr</v>
      </c>
      <c r="B121" s="20" t="s">
        <v>435</v>
      </c>
      <c r="C121" s="20" t="s">
        <v>436</v>
      </c>
      <c r="D121" s="12" t="s">
        <v>437</v>
      </c>
      <c r="E121" s="21"/>
      <c r="F121" s="21"/>
      <c r="G121" s="18"/>
      <c r="H121" s="19">
        <v>1</v>
      </c>
      <c r="I121" s="19"/>
      <c r="J121" s="58"/>
      <c r="K121" s="20"/>
      <c r="L121" s="20"/>
      <c r="M121" s="20"/>
      <c r="N121" s="20"/>
      <c r="O121" s="20"/>
      <c r="P121" s="20"/>
      <c r="Q121" s="20"/>
      <c r="R121" s="20"/>
      <c r="S121" s="20"/>
      <c r="T121" s="12"/>
      <c r="U121" s="72"/>
      <c r="V121" s="72"/>
      <c r="W121" s="72"/>
      <c r="X121" s="72"/>
      <c r="Y121" s="72"/>
      <c r="Z121" s="72"/>
    </row>
    <row r="122" spans="1:26" ht="24.75" hidden="1" customHeight="1">
      <c r="A122" s="60" t="str">
        <f>HYPERLINK("mailto:nicolas.pflug@umusic.com","nicolas.pflug@umusic.com")</f>
        <v>nicolas.pflug@umusic.com</v>
      </c>
      <c r="B122" s="20" t="s">
        <v>438</v>
      </c>
      <c r="C122" s="20" t="s">
        <v>439</v>
      </c>
      <c r="D122" s="20" t="s">
        <v>440</v>
      </c>
      <c r="E122" s="21" t="s">
        <v>29</v>
      </c>
      <c r="F122" s="21"/>
      <c r="G122" s="18">
        <v>2016</v>
      </c>
      <c r="H122" s="19">
        <v>1</v>
      </c>
      <c r="I122" s="19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12"/>
      <c r="U122" s="13"/>
      <c r="V122" s="13"/>
      <c r="W122" s="13"/>
      <c r="X122" s="13"/>
      <c r="Y122" s="13"/>
      <c r="Z122" s="13"/>
    </row>
    <row r="123" spans="1:26" ht="24.75" customHeight="1">
      <c r="A123" s="292" t="s">
        <v>441</v>
      </c>
      <c r="B123" s="288" t="s">
        <v>442</v>
      </c>
      <c r="C123" s="288" t="s">
        <v>443</v>
      </c>
      <c r="D123" s="293" t="s">
        <v>444</v>
      </c>
      <c r="E123" s="289" t="s">
        <v>24</v>
      </c>
      <c r="F123" s="289"/>
      <c r="G123" s="290">
        <v>2016</v>
      </c>
      <c r="H123" s="291">
        <v>1</v>
      </c>
      <c r="I123" s="291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12"/>
      <c r="U123" s="13"/>
      <c r="V123" s="13"/>
      <c r="W123" s="13"/>
      <c r="X123" s="13"/>
      <c r="Y123" s="13"/>
      <c r="Z123" s="13"/>
    </row>
    <row r="124" spans="1:26" ht="24.75" hidden="1" customHeight="1">
      <c r="A124" s="1" t="s">
        <v>445</v>
      </c>
      <c r="B124" s="20" t="s">
        <v>446</v>
      </c>
      <c r="C124" s="20" t="s">
        <v>447</v>
      </c>
      <c r="D124" s="23" t="s">
        <v>444</v>
      </c>
      <c r="E124" s="21" t="s">
        <v>130</v>
      </c>
      <c r="F124" s="21"/>
      <c r="G124" s="18">
        <v>2015</v>
      </c>
      <c r="H124" s="19">
        <v>1</v>
      </c>
      <c r="I124" s="19">
        <v>0</v>
      </c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12"/>
      <c r="U124" s="12"/>
      <c r="V124" s="12"/>
      <c r="W124" s="12"/>
      <c r="X124" s="12"/>
      <c r="Y124" s="12"/>
      <c r="Z124" s="12"/>
    </row>
    <row r="125" spans="1:26" ht="24.75" hidden="1" customHeight="1">
      <c r="A125" s="1" t="s">
        <v>448</v>
      </c>
      <c r="B125" s="20" t="s">
        <v>449</v>
      </c>
      <c r="C125" s="20" t="s">
        <v>450</v>
      </c>
      <c r="D125" s="23" t="s">
        <v>451</v>
      </c>
      <c r="E125" s="21" t="s">
        <v>181</v>
      </c>
      <c r="F125" s="21"/>
      <c r="G125" s="18">
        <v>2016</v>
      </c>
      <c r="H125" s="19">
        <v>1</v>
      </c>
      <c r="I125" s="36">
        <v>0</v>
      </c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12"/>
      <c r="U125" s="13"/>
      <c r="V125" s="13"/>
      <c r="W125" s="13"/>
      <c r="X125" s="13"/>
      <c r="Y125" s="13"/>
      <c r="Z125" s="13"/>
    </row>
    <row r="126" spans="1:26" ht="24.75" customHeight="1">
      <c r="A126" s="301" t="s">
        <v>452</v>
      </c>
      <c r="B126" s="288" t="s">
        <v>453</v>
      </c>
      <c r="C126" s="288" t="s">
        <v>454</v>
      </c>
      <c r="D126" s="288" t="s">
        <v>455</v>
      </c>
      <c r="E126" s="302" t="s">
        <v>456</v>
      </c>
      <c r="F126" s="288"/>
      <c r="G126" s="303" t="s">
        <v>70</v>
      </c>
      <c r="H126" s="291">
        <v>1</v>
      </c>
      <c r="I126" s="304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13"/>
      <c r="U126" s="13"/>
      <c r="V126" s="13"/>
      <c r="W126" s="13"/>
      <c r="X126" s="13"/>
      <c r="Y126" s="13"/>
      <c r="Z126" s="13"/>
    </row>
    <row r="127" spans="1:26" ht="24.75" hidden="1" customHeight="1">
      <c r="A127" s="1" t="s">
        <v>457</v>
      </c>
      <c r="B127" s="20" t="s">
        <v>458</v>
      </c>
      <c r="C127" s="20" t="s">
        <v>459</v>
      </c>
      <c r="D127" s="20" t="s">
        <v>460</v>
      </c>
      <c r="E127" s="21" t="s">
        <v>181</v>
      </c>
      <c r="F127" s="21"/>
      <c r="G127" s="18">
        <v>2016</v>
      </c>
      <c r="H127" s="19">
        <v>1</v>
      </c>
      <c r="I127" s="19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12"/>
      <c r="U127" s="13"/>
      <c r="V127" s="13"/>
      <c r="W127" s="13"/>
      <c r="X127" s="13"/>
      <c r="Y127" s="13"/>
      <c r="Z127" s="13"/>
    </row>
    <row r="128" spans="1:26" ht="24.75" hidden="1" customHeight="1">
      <c r="A128" s="60" t="str">
        <f>HYPERLINK("mailto:ludovic.clement@kronenbourg.com","ludovic.clement@kronenbourg.com")</f>
        <v>ludovic.clement@kronenbourg.com</v>
      </c>
      <c r="B128" s="20" t="s">
        <v>461</v>
      </c>
      <c r="C128" s="20" t="s">
        <v>462</v>
      </c>
      <c r="D128" s="20" t="s">
        <v>463</v>
      </c>
      <c r="E128" s="21" t="s">
        <v>130</v>
      </c>
      <c r="F128" s="21"/>
      <c r="G128" s="18">
        <v>2015</v>
      </c>
      <c r="H128" s="19">
        <v>1</v>
      </c>
      <c r="I128" s="19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72"/>
      <c r="U128" s="12"/>
      <c r="V128" s="12"/>
      <c r="W128" s="12"/>
      <c r="X128" s="12"/>
      <c r="Y128" s="12"/>
      <c r="Z128" s="12"/>
    </row>
    <row r="129" spans="1:26" ht="24.75" hidden="1" customHeight="1">
      <c r="A129" s="1" t="s">
        <v>464</v>
      </c>
      <c r="B129" s="20" t="s">
        <v>465</v>
      </c>
      <c r="C129" s="20" t="s">
        <v>466</v>
      </c>
      <c r="D129" s="20" t="s">
        <v>467</v>
      </c>
      <c r="E129" s="21" t="s">
        <v>130</v>
      </c>
      <c r="F129" s="21"/>
      <c r="G129" s="18">
        <v>2015</v>
      </c>
      <c r="H129" s="19"/>
      <c r="I129" s="19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12"/>
      <c r="U129" s="13"/>
      <c r="V129" s="13"/>
      <c r="W129" s="13"/>
      <c r="X129" s="13"/>
      <c r="Y129" s="13"/>
      <c r="Z129" s="13"/>
    </row>
    <row r="130" spans="1:26" ht="24.75" hidden="1" customHeight="1">
      <c r="A130" s="1" t="s">
        <v>468</v>
      </c>
      <c r="B130" s="20" t="s">
        <v>469</v>
      </c>
      <c r="C130" s="20" t="s">
        <v>470</v>
      </c>
      <c r="D130" s="20" t="s">
        <v>463</v>
      </c>
      <c r="E130" s="21" t="s">
        <v>130</v>
      </c>
      <c r="F130" s="21"/>
      <c r="G130" s="18">
        <v>2015</v>
      </c>
      <c r="H130" s="19">
        <v>1</v>
      </c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12"/>
      <c r="U130" s="12"/>
      <c r="V130" s="12"/>
      <c r="W130" s="12"/>
      <c r="X130" s="12"/>
      <c r="Y130" s="12"/>
      <c r="Z130" s="12"/>
    </row>
    <row r="131" spans="1:26" ht="24.75" hidden="1" customHeight="1">
      <c r="A131" s="30" t="s">
        <v>471</v>
      </c>
      <c r="B131" s="62" t="s">
        <v>472</v>
      </c>
      <c r="C131" s="62" t="s">
        <v>473</v>
      </c>
      <c r="D131" s="62" t="s">
        <v>474</v>
      </c>
      <c r="E131" s="63" t="s">
        <v>130</v>
      </c>
      <c r="F131" s="63"/>
      <c r="G131" s="28">
        <v>2015</v>
      </c>
      <c r="H131" s="29"/>
      <c r="I131" s="2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12"/>
      <c r="U131" s="13"/>
      <c r="V131" s="13"/>
      <c r="W131" s="13"/>
      <c r="X131" s="13"/>
      <c r="Y131" s="13"/>
      <c r="Z131" s="13"/>
    </row>
    <row r="132" spans="1:26" ht="24.75" hidden="1" customHeight="1">
      <c r="A132" s="1" t="s">
        <v>475</v>
      </c>
      <c r="B132" s="20" t="s">
        <v>371</v>
      </c>
      <c r="C132" s="20" t="s">
        <v>476</v>
      </c>
      <c r="D132" s="20" t="s">
        <v>477</v>
      </c>
      <c r="E132" s="21" t="s">
        <v>181</v>
      </c>
      <c r="F132" s="20"/>
      <c r="G132" s="18">
        <v>2015</v>
      </c>
      <c r="H132" s="19"/>
      <c r="I132" s="19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12"/>
      <c r="U132" s="13"/>
      <c r="V132" s="13"/>
      <c r="W132" s="13"/>
      <c r="X132" s="13"/>
      <c r="Y132" s="13"/>
      <c r="Z132" s="13"/>
    </row>
    <row r="133" spans="1:26" ht="24.75" hidden="1" customHeight="1">
      <c r="A133" s="1" t="s">
        <v>478</v>
      </c>
      <c r="B133" s="20" t="s">
        <v>479</v>
      </c>
      <c r="C133" s="20" t="s">
        <v>480</v>
      </c>
      <c r="D133" s="20" t="s">
        <v>463</v>
      </c>
      <c r="E133" s="21" t="s">
        <v>130</v>
      </c>
      <c r="F133" s="21"/>
      <c r="G133" s="18">
        <v>2016</v>
      </c>
      <c r="H133" s="19">
        <v>1</v>
      </c>
      <c r="I133" s="19">
        <v>1</v>
      </c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12"/>
      <c r="U133" s="12"/>
      <c r="V133" s="12"/>
      <c r="W133" s="12"/>
      <c r="X133" s="12"/>
      <c r="Y133" s="12"/>
      <c r="Z133" s="12"/>
    </row>
    <row r="134" spans="1:26" ht="24.75" hidden="1" customHeight="1">
      <c r="A134" s="67" t="s">
        <v>481</v>
      </c>
      <c r="B134" s="68" t="s">
        <v>482</v>
      </c>
      <c r="C134" s="68" t="s">
        <v>483</v>
      </c>
      <c r="D134" s="69" t="s">
        <v>484</v>
      </c>
      <c r="E134" s="70" t="s">
        <v>21</v>
      </c>
      <c r="F134" s="70"/>
      <c r="G134" s="53">
        <v>2016</v>
      </c>
      <c r="H134" s="54">
        <v>1</v>
      </c>
      <c r="I134" s="73">
        <v>2</v>
      </c>
      <c r="J134" s="55"/>
      <c r="K134" s="49"/>
      <c r="L134" s="49"/>
      <c r="M134" s="49"/>
      <c r="N134" s="49"/>
      <c r="O134" s="49"/>
      <c r="P134" s="49"/>
      <c r="Q134" s="49"/>
      <c r="R134" s="49"/>
      <c r="S134" s="49"/>
      <c r="T134" s="72"/>
      <c r="U134" s="13"/>
      <c r="V134" s="13"/>
      <c r="W134" s="13"/>
      <c r="X134" s="13"/>
      <c r="Y134" s="13"/>
      <c r="Z134" s="13"/>
    </row>
    <row r="135" spans="1:26" ht="24.75" hidden="1" customHeight="1">
      <c r="A135" s="60" t="str">
        <f>HYPERLINK("mailto:romain.boisvert@burberry.com","romain.boisvert@burberry.com")</f>
        <v>romain.boisvert@burberry.com</v>
      </c>
      <c r="B135" s="14" t="s">
        <v>485</v>
      </c>
      <c r="C135" s="14" t="s">
        <v>486</v>
      </c>
      <c r="D135" s="16" t="s">
        <v>487</v>
      </c>
      <c r="E135" s="17" t="s">
        <v>21</v>
      </c>
      <c r="F135" s="17"/>
      <c r="G135" s="18">
        <v>2015</v>
      </c>
      <c r="H135" s="19">
        <v>1</v>
      </c>
      <c r="I135" s="19"/>
      <c r="J135" s="58"/>
      <c r="K135" s="42"/>
      <c r="L135" s="58"/>
      <c r="M135" s="58"/>
      <c r="N135" s="58"/>
      <c r="O135" s="42"/>
      <c r="P135" s="58"/>
      <c r="Q135" s="58"/>
      <c r="R135" s="58"/>
      <c r="S135" s="42"/>
      <c r="T135" s="12"/>
      <c r="U135" s="12"/>
      <c r="V135" s="12"/>
      <c r="W135" s="12"/>
      <c r="X135" s="12"/>
      <c r="Y135" s="12"/>
      <c r="Z135" s="12"/>
    </row>
    <row r="136" spans="1:26" ht="24.75" hidden="1" customHeight="1">
      <c r="A136" s="1" t="s">
        <v>488</v>
      </c>
      <c r="B136" s="20" t="s">
        <v>489</v>
      </c>
      <c r="C136" s="20" t="s">
        <v>490</v>
      </c>
      <c r="D136" s="20" t="s">
        <v>491</v>
      </c>
      <c r="E136" s="21" t="s">
        <v>181</v>
      </c>
      <c r="F136" s="21"/>
      <c r="G136" s="18">
        <v>2015</v>
      </c>
      <c r="H136" s="19"/>
      <c r="I136" s="19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12"/>
      <c r="U136" s="13"/>
      <c r="V136" s="13"/>
      <c r="W136" s="13"/>
      <c r="X136" s="13"/>
      <c r="Y136" s="13"/>
      <c r="Z136" s="13"/>
    </row>
    <row r="137" spans="1:26" ht="24.75" hidden="1" customHeight="1">
      <c r="A137" s="60" t="str">
        <f>HYPERLINK("mailto:olivia.cohen@burberry.com","olivia.cohen@burberry.com")</f>
        <v>olivia.cohen@burberry.com</v>
      </c>
      <c r="B137" s="14" t="s">
        <v>492</v>
      </c>
      <c r="C137" s="14" t="s">
        <v>493</v>
      </c>
      <c r="D137" s="16" t="s">
        <v>487</v>
      </c>
      <c r="E137" s="17" t="s">
        <v>21</v>
      </c>
      <c r="F137" s="17"/>
      <c r="G137" s="18">
        <v>2015</v>
      </c>
      <c r="H137" s="19">
        <v>1</v>
      </c>
      <c r="I137" s="19"/>
      <c r="J137" s="58"/>
      <c r="K137" s="42"/>
      <c r="L137" s="58"/>
      <c r="M137" s="58"/>
      <c r="N137" s="58"/>
      <c r="O137" s="42"/>
      <c r="P137" s="58"/>
      <c r="Q137" s="58"/>
      <c r="R137" s="58"/>
      <c r="S137" s="42"/>
      <c r="T137" s="12"/>
      <c r="U137" s="12"/>
      <c r="V137" s="12"/>
      <c r="W137" s="12"/>
      <c r="X137" s="12"/>
      <c r="Y137" s="12"/>
      <c r="Z137" s="12"/>
    </row>
    <row r="138" spans="1:26" ht="24.75" hidden="1" customHeight="1">
      <c r="A138" s="97"/>
      <c r="B138" s="71" t="s">
        <v>371</v>
      </c>
      <c r="C138" s="95" t="s">
        <v>494</v>
      </c>
      <c r="D138" s="98" t="s">
        <v>495</v>
      </c>
      <c r="E138" s="52" t="s">
        <v>130</v>
      </c>
      <c r="F138" s="52"/>
      <c r="G138" s="53">
        <v>2016</v>
      </c>
      <c r="H138" s="54">
        <v>1</v>
      </c>
      <c r="I138" s="54">
        <v>1</v>
      </c>
      <c r="J138" s="55"/>
      <c r="K138" s="49"/>
      <c r="L138" s="49"/>
      <c r="M138" s="49"/>
      <c r="N138" s="49"/>
      <c r="O138" s="49"/>
      <c r="P138" s="49"/>
      <c r="Q138" s="49"/>
      <c r="R138" s="49"/>
      <c r="S138" s="49"/>
      <c r="T138" s="72"/>
      <c r="U138" s="12"/>
      <c r="V138" s="12"/>
      <c r="W138" s="12"/>
      <c r="X138" s="12"/>
      <c r="Y138" s="12"/>
      <c r="Z138" s="12"/>
    </row>
    <row r="139" spans="1:26" ht="24.75" hidden="1" customHeight="1">
      <c r="A139" s="1" t="s">
        <v>496</v>
      </c>
      <c r="B139" s="20" t="s">
        <v>202</v>
      </c>
      <c r="C139" s="20" t="s">
        <v>497</v>
      </c>
      <c r="D139" s="20" t="s">
        <v>498</v>
      </c>
      <c r="E139" s="21" t="s">
        <v>181</v>
      </c>
      <c r="F139" s="21"/>
      <c r="G139" s="18">
        <v>2016</v>
      </c>
      <c r="H139" s="19">
        <v>1</v>
      </c>
      <c r="I139" s="19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12"/>
      <c r="U139" s="12"/>
      <c r="V139" s="12"/>
      <c r="W139" s="12"/>
      <c r="X139" s="12"/>
      <c r="Y139" s="12"/>
      <c r="Z139" s="12"/>
    </row>
    <row r="140" spans="1:26" ht="24.75" customHeight="1">
      <c r="A140" s="295" t="s">
        <v>499</v>
      </c>
      <c r="B140" s="288" t="s">
        <v>500</v>
      </c>
      <c r="C140" s="288" t="s">
        <v>501</v>
      </c>
      <c r="D140" s="288" t="s">
        <v>502</v>
      </c>
      <c r="E140" s="289" t="s">
        <v>456</v>
      </c>
      <c r="F140" s="289"/>
      <c r="G140" s="290">
        <v>2015</v>
      </c>
      <c r="H140" s="291"/>
      <c r="I140" s="291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12"/>
      <c r="U140" s="13"/>
      <c r="V140" s="13"/>
      <c r="W140" s="13"/>
      <c r="X140" s="13"/>
      <c r="Y140" s="13"/>
      <c r="Z140" s="13"/>
    </row>
    <row r="141" spans="1:26" ht="24.75" hidden="1" customHeight="1">
      <c r="A141" s="75" t="s">
        <v>503</v>
      </c>
      <c r="B141" s="45" t="s">
        <v>113</v>
      </c>
      <c r="C141" s="31" t="s">
        <v>504</v>
      </c>
      <c r="D141" s="45" t="s">
        <v>505</v>
      </c>
      <c r="E141" s="99" t="s">
        <v>130</v>
      </c>
      <c r="F141" s="46"/>
      <c r="G141" s="28">
        <v>2015</v>
      </c>
      <c r="H141" s="29"/>
      <c r="I141" s="29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72"/>
      <c r="U141" s="13"/>
      <c r="V141" s="13"/>
      <c r="W141" s="13"/>
      <c r="X141" s="13"/>
      <c r="Y141" s="13"/>
      <c r="Z141" s="13"/>
    </row>
    <row r="142" spans="1:26" ht="24.75" hidden="1" customHeight="1">
      <c r="A142" s="1" t="s">
        <v>506</v>
      </c>
      <c r="B142" s="20" t="s">
        <v>71</v>
      </c>
      <c r="C142" s="20" t="s">
        <v>507</v>
      </c>
      <c r="D142" s="20" t="s">
        <v>508</v>
      </c>
      <c r="E142" s="21" t="s">
        <v>181</v>
      </c>
      <c r="F142" s="21"/>
      <c r="G142" s="18">
        <v>2016</v>
      </c>
      <c r="H142" s="19">
        <v>1</v>
      </c>
      <c r="I142" s="19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12"/>
      <c r="U142" s="13"/>
      <c r="V142" s="13"/>
      <c r="W142" s="13"/>
      <c r="X142" s="13"/>
      <c r="Y142" s="13"/>
      <c r="Z142" s="13"/>
    </row>
    <row r="143" spans="1:26" ht="24.75" hidden="1" customHeight="1">
      <c r="A143" s="1" t="s">
        <v>509</v>
      </c>
      <c r="B143" s="20" t="s">
        <v>272</v>
      </c>
      <c r="C143" s="20" t="s">
        <v>510</v>
      </c>
      <c r="D143" s="20" t="s">
        <v>511</v>
      </c>
      <c r="E143" s="21" t="s">
        <v>181</v>
      </c>
      <c r="F143" s="21"/>
      <c r="G143" s="18">
        <v>2015</v>
      </c>
      <c r="H143" s="19">
        <v>1</v>
      </c>
      <c r="I143" s="19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12"/>
      <c r="U143" s="13"/>
      <c r="V143" s="13"/>
      <c r="W143" s="13"/>
      <c r="X143" s="13"/>
      <c r="Y143" s="13"/>
      <c r="Z143" s="13"/>
    </row>
    <row r="144" spans="1:26" ht="24.75" hidden="1" customHeight="1">
      <c r="A144" s="1" t="s">
        <v>512</v>
      </c>
      <c r="B144" s="20" t="s">
        <v>103</v>
      </c>
      <c r="C144" s="20" t="s">
        <v>513</v>
      </c>
      <c r="D144" s="20" t="s">
        <v>514</v>
      </c>
      <c r="E144" s="21" t="s">
        <v>51</v>
      </c>
      <c r="F144" s="21"/>
      <c r="G144" s="18">
        <v>2016</v>
      </c>
      <c r="H144" s="19">
        <v>1</v>
      </c>
      <c r="I144" s="19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12"/>
      <c r="U144" s="13"/>
      <c r="V144" s="13"/>
      <c r="W144" s="13"/>
      <c r="X144" s="13"/>
      <c r="Y144" s="13"/>
      <c r="Z144" s="13"/>
    </row>
    <row r="145" spans="1:26" ht="24.75" hidden="1" customHeight="1">
      <c r="A145" s="67" t="s">
        <v>515</v>
      </c>
      <c r="B145" s="68" t="s">
        <v>516</v>
      </c>
      <c r="C145" s="68" t="s">
        <v>517</v>
      </c>
      <c r="D145" s="69" t="s">
        <v>518</v>
      </c>
      <c r="E145" s="70" t="s">
        <v>21</v>
      </c>
      <c r="F145" s="70"/>
      <c r="G145" s="53">
        <v>2016</v>
      </c>
      <c r="H145" s="54">
        <v>1</v>
      </c>
      <c r="I145" s="54"/>
      <c r="J145" s="55"/>
      <c r="K145" s="49"/>
      <c r="L145" s="49"/>
      <c r="M145" s="49"/>
      <c r="N145" s="49"/>
      <c r="O145" s="49"/>
      <c r="P145" s="49"/>
      <c r="Q145" s="49"/>
      <c r="R145" s="49"/>
      <c r="S145" s="49"/>
      <c r="T145" s="72"/>
      <c r="U145" s="12"/>
      <c r="V145" s="12"/>
      <c r="W145" s="12"/>
      <c r="X145" s="12"/>
      <c r="Y145" s="12"/>
      <c r="Z145" s="12"/>
    </row>
    <row r="146" spans="1:26" ht="24.75" hidden="1" customHeight="1">
      <c r="A146" s="67" t="s">
        <v>519</v>
      </c>
      <c r="B146" s="49" t="s">
        <v>22</v>
      </c>
      <c r="C146" s="49" t="s">
        <v>154</v>
      </c>
      <c r="D146" s="49" t="s">
        <v>520</v>
      </c>
      <c r="E146" s="52" t="s">
        <v>130</v>
      </c>
      <c r="F146" s="52"/>
      <c r="G146" s="53">
        <v>2016</v>
      </c>
      <c r="H146" s="54">
        <v>1</v>
      </c>
      <c r="I146" s="54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72"/>
      <c r="U146" s="12"/>
      <c r="V146" s="12"/>
      <c r="W146" s="12"/>
      <c r="X146" s="12"/>
      <c r="Y146" s="12"/>
      <c r="Z146" s="12"/>
    </row>
    <row r="147" spans="1:26" ht="24.75" hidden="1" customHeight="1">
      <c r="A147" s="61" t="s">
        <v>521</v>
      </c>
      <c r="B147" s="62" t="s">
        <v>362</v>
      </c>
      <c r="C147" s="62" t="s">
        <v>522</v>
      </c>
      <c r="D147" s="62" t="s">
        <v>129</v>
      </c>
      <c r="E147" s="63" t="s">
        <v>130</v>
      </c>
      <c r="F147" s="63"/>
      <c r="G147" s="28">
        <v>2015</v>
      </c>
      <c r="H147" s="29">
        <v>1</v>
      </c>
      <c r="I147" s="29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12"/>
      <c r="U147" s="12"/>
      <c r="V147" s="12"/>
      <c r="W147" s="12"/>
      <c r="X147" s="12"/>
      <c r="Y147" s="12"/>
      <c r="Z147" s="12"/>
    </row>
    <row r="148" spans="1:26" ht="24.75" hidden="1" customHeight="1">
      <c r="A148" s="1" t="s">
        <v>523</v>
      </c>
      <c r="B148" s="42" t="s">
        <v>524</v>
      </c>
      <c r="C148" s="43" t="s">
        <v>525</v>
      </c>
      <c r="D148" s="20" t="s">
        <v>526</v>
      </c>
      <c r="E148" s="21" t="s">
        <v>527</v>
      </c>
      <c r="F148" s="21"/>
      <c r="G148" s="18">
        <v>2015</v>
      </c>
      <c r="H148" s="19">
        <v>1</v>
      </c>
      <c r="I148" s="19"/>
      <c r="J148" s="58"/>
      <c r="K148" s="20"/>
      <c r="L148" s="20"/>
      <c r="M148" s="20"/>
      <c r="N148" s="20"/>
      <c r="O148" s="20"/>
      <c r="P148" s="20"/>
      <c r="Q148" s="20"/>
      <c r="R148" s="20"/>
      <c r="S148" s="20"/>
      <c r="T148" s="12"/>
      <c r="U148" s="12"/>
      <c r="V148" s="12"/>
      <c r="W148" s="12"/>
      <c r="X148" s="12"/>
      <c r="Y148" s="12"/>
      <c r="Z148" s="12"/>
    </row>
    <row r="149" spans="1:26" ht="24.75" hidden="1" customHeight="1">
      <c r="A149" s="32" t="s">
        <v>528</v>
      </c>
      <c r="B149" s="33" t="s">
        <v>529</v>
      </c>
      <c r="C149" s="33" t="s">
        <v>530</v>
      </c>
      <c r="D149" s="33" t="s">
        <v>531</v>
      </c>
      <c r="E149" s="39" t="s">
        <v>51</v>
      </c>
      <c r="F149" s="20"/>
      <c r="G149" s="35" t="s">
        <v>70</v>
      </c>
      <c r="H149" s="36">
        <v>1</v>
      </c>
      <c r="I149" s="56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13"/>
      <c r="U149" s="13"/>
      <c r="V149" s="13"/>
      <c r="W149" s="13"/>
      <c r="X149" s="13"/>
      <c r="Y149" s="13"/>
      <c r="Z149" s="13"/>
    </row>
    <row r="150" spans="1:26" ht="24.75" hidden="1" customHeight="1">
      <c r="A150" s="100" t="s">
        <v>532</v>
      </c>
      <c r="B150" s="33" t="s">
        <v>252</v>
      </c>
      <c r="C150" s="33" t="s">
        <v>533</v>
      </c>
      <c r="D150" s="33" t="s">
        <v>534</v>
      </c>
      <c r="E150" s="39" t="s">
        <v>51</v>
      </c>
      <c r="F150" s="20"/>
      <c r="G150" s="35" t="s">
        <v>70</v>
      </c>
      <c r="H150" s="36">
        <v>1</v>
      </c>
      <c r="I150" s="56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13"/>
      <c r="U150" s="13"/>
      <c r="V150" s="13"/>
      <c r="W150" s="13"/>
      <c r="X150" s="13"/>
      <c r="Y150" s="13"/>
      <c r="Z150" s="13"/>
    </row>
    <row r="151" spans="1:26" ht="24.75" hidden="1" customHeight="1">
      <c r="A151" s="1" t="s">
        <v>535</v>
      </c>
      <c r="B151" s="20" t="s">
        <v>536</v>
      </c>
      <c r="C151" s="20" t="s">
        <v>537</v>
      </c>
      <c r="D151" s="20" t="s">
        <v>538</v>
      </c>
      <c r="E151" s="21" t="s">
        <v>51</v>
      </c>
      <c r="F151" s="21"/>
      <c r="G151" s="18">
        <v>2016</v>
      </c>
      <c r="H151" s="19">
        <v>1</v>
      </c>
      <c r="I151" s="19"/>
      <c r="J151" s="20"/>
      <c r="K151" s="20"/>
      <c r="L151" s="20"/>
      <c r="M151" s="20"/>
      <c r="N151" s="20"/>
      <c r="O151" s="20" t="s">
        <v>147</v>
      </c>
      <c r="P151" s="20"/>
      <c r="Q151" s="20"/>
      <c r="R151" s="20"/>
      <c r="S151" s="20"/>
      <c r="T151" s="12"/>
      <c r="U151" s="13"/>
      <c r="V151" s="13"/>
      <c r="W151" s="13"/>
      <c r="X151" s="13"/>
      <c r="Y151" s="13"/>
      <c r="Z151" s="13"/>
    </row>
    <row r="152" spans="1:26" ht="24.75" customHeight="1">
      <c r="A152" s="294" t="str">
        <f>HYPERLINK("mailto:philippe.chotard@paris.fr","philippe.chotard@paris.fr")</f>
        <v>philippe.chotard@paris.fr</v>
      </c>
      <c r="B152" s="293" t="s">
        <v>202</v>
      </c>
      <c r="C152" s="293" t="s">
        <v>539</v>
      </c>
      <c r="D152" s="288" t="s">
        <v>540</v>
      </c>
      <c r="E152" s="289" t="s">
        <v>24</v>
      </c>
      <c r="F152" s="289"/>
      <c r="G152" s="290">
        <v>2015</v>
      </c>
      <c r="H152" s="291"/>
      <c r="I152" s="291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12"/>
      <c r="U152" s="13"/>
      <c r="V152" s="13"/>
      <c r="W152" s="13"/>
      <c r="X152" s="13"/>
      <c r="Y152" s="13"/>
      <c r="Z152" s="13"/>
    </row>
    <row r="153" spans="1:26" ht="24.75" hidden="1" customHeight="1">
      <c r="A153" s="1" t="s">
        <v>542</v>
      </c>
      <c r="B153" s="20" t="s">
        <v>543</v>
      </c>
      <c r="C153" s="20" t="s">
        <v>544</v>
      </c>
      <c r="D153" s="20" t="s">
        <v>545</v>
      </c>
      <c r="E153" s="21" t="s">
        <v>51</v>
      </c>
      <c r="F153" s="21"/>
      <c r="G153" s="18">
        <v>2016</v>
      </c>
      <c r="H153" s="19">
        <v>1</v>
      </c>
      <c r="I153" s="19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12"/>
      <c r="U153" s="13"/>
      <c r="V153" s="13"/>
      <c r="W153" s="13"/>
      <c r="X153" s="13"/>
      <c r="Y153" s="13"/>
      <c r="Z153" s="13"/>
    </row>
    <row r="154" spans="1:26" ht="24.75" hidden="1" customHeight="1">
      <c r="A154" s="1" t="s">
        <v>546</v>
      </c>
      <c r="B154" s="74" t="s">
        <v>71</v>
      </c>
      <c r="C154" s="14" t="s">
        <v>547</v>
      </c>
      <c r="D154" s="16" t="s">
        <v>548</v>
      </c>
      <c r="E154" s="17" t="s">
        <v>21</v>
      </c>
      <c r="F154" s="17"/>
      <c r="G154" s="18">
        <v>2015</v>
      </c>
      <c r="H154" s="19">
        <v>1</v>
      </c>
      <c r="I154" s="19"/>
      <c r="J154" s="58"/>
      <c r="K154" s="42"/>
      <c r="L154" s="58"/>
      <c r="M154" s="58"/>
      <c r="N154" s="58"/>
      <c r="O154" s="42"/>
      <c r="P154" s="58"/>
      <c r="Q154" s="58"/>
      <c r="R154" s="58"/>
      <c r="S154" s="42"/>
      <c r="T154" s="12"/>
      <c r="U154" s="72"/>
      <c r="V154" s="72"/>
      <c r="W154" s="72"/>
      <c r="X154" s="72"/>
      <c r="Y154" s="72"/>
      <c r="Z154" s="72"/>
    </row>
    <row r="155" spans="1:26" ht="24.75" hidden="1" customHeight="1">
      <c r="A155" s="60" t="str">
        <f>HYPERLINK("mailto:michel.richart@richart.com","michel.richart@richart.com")</f>
        <v>michel.richart@richart.com</v>
      </c>
      <c r="B155" s="20" t="s">
        <v>229</v>
      </c>
      <c r="C155" s="20" t="s">
        <v>549</v>
      </c>
      <c r="D155" s="12" t="s">
        <v>550</v>
      </c>
      <c r="E155" s="21" t="s">
        <v>130</v>
      </c>
      <c r="F155" s="21"/>
      <c r="G155" s="18">
        <v>2015</v>
      </c>
      <c r="H155" s="18">
        <v>1</v>
      </c>
      <c r="I155" s="19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12"/>
      <c r="U155" s="12"/>
      <c r="V155" s="12"/>
      <c r="W155" s="12"/>
      <c r="X155" s="12"/>
      <c r="Y155" s="12"/>
      <c r="Z155" s="12"/>
    </row>
    <row r="156" spans="1:26" ht="24.75" customHeight="1">
      <c r="A156" s="305" t="s">
        <v>551</v>
      </c>
      <c r="B156" s="288" t="s">
        <v>552</v>
      </c>
      <c r="C156" s="288"/>
      <c r="D156" s="288" t="s">
        <v>553</v>
      </c>
      <c r="E156" s="302" t="s">
        <v>24</v>
      </c>
      <c r="F156" s="288"/>
      <c r="G156" s="303" t="s">
        <v>70</v>
      </c>
      <c r="H156" s="291">
        <v>1</v>
      </c>
      <c r="I156" s="304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13"/>
      <c r="U156" s="13"/>
      <c r="V156" s="13"/>
      <c r="W156" s="13"/>
      <c r="X156" s="13"/>
      <c r="Y156" s="13"/>
      <c r="Z156" s="13"/>
    </row>
    <row r="157" spans="1:26" ht="24.75" hidden="1" customHeight="1">
      <c r="A157" s="101" t="str">
        <f>HYPERLINK("mailto:vaeymard@christian-lacroix.com","vaeymard@christian-lacroix.com")</f>
        <v>vaeymard@christian-lacroix.com</v>
      </c>
      <c r="B157" s="74" t="s">
        <v>555</v>
      </c>
      <c r="C157" s="14" t="s">
        <v>556</v>
      </c>
      <c r="D157" s="16" t="s">
        <v>557</v>
      </c>
      <c r="E157" s="17" t="s">
        <v>21</v>
      </c>
      <c r="F157" s="17"/>
      <c r="G157" s="18">
        <v>2015</v>
      </c>
      <c r="H157" s="19">
        <v>1</v>
      </c>
      <c r="I157" s="19"/>
      <c r="J157" s="58"/>
      <c r="K157" s="42"/>
      <c r="L157" s="58"/>
      <c r="M157" s="58"/>
      <c r="N157" s="58"/>
      <c r="O157" s="42"/>
      <c r="P157" s="58"/>
      <c r="Q157" s="58"/>
      <c r="R157" s="58"/>
      <c r="S157" s="42"/>
      <c r="T157" s="12"/>
      <c r="U157" s="12"/>
      <c r="V157" s="12"/>
      <c r="W157" s="12"/>
      <c r="X157" s="12"/>
      <c r="Y157" s="12"/>
      <c r="Z157" s="12"/>
    </row>
    <row r="158" spans="1:26" ht="24.75" hidden="1" customHeight="1">
      <c r="A158" s="1" t="s">
        <v>558</v>
      </c>
      <c r="B158" s="20" t="s">
        <v>559</v>
      </c>
      <c r="C158" s="20" t="s">
        <v>145</v>
      </c>
      <c r="D158" s="20" t="s">
        <v>560</v>
      </c>
      <c r="E158" s="21" t="s">
        <v>181</v>
      </c>
      <c r="F158" s="21"/>
      <c r="G158" s="18">
        <v>2016</v>
      </c>
      <c r="H158" s="19">
        <v>1</v>
      </c>
      <c r="I158" s="19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12"/>
      <c r="U158" s="13"/>
      <c r="V158" s="13"/>
      <c r="W158" s="13"/>
      <c r="X158" s="13"/>
      <c r="Y158" s="13"/>
      <c r="Z158" s="13"/>
    </row>
    <row r="159" spans="1:26" ht="24.75" hidden="1" customHeight="1">
      <c r="A159" s="1" t="s">
        <v>561</v>
      </c>
      <c r="B159" s="20" t="s">
        <v>53</v>
      </c>
      <c r="C159" s="20" t="s">
        <v>562</v>
      </c>
      <c r="D159" s="20" t="s">
        <v>563</v>
      </c>
      <c r="E159" s="21" t="s">
        <v>181</v>
      </c>
      <c r="F159" s="21"/>
      <c r="G159" s="18">
        <v>2016</v>
      </c>
      <c r="H159" s="19">
        <v>1</v>
      </c>
      <c r="I159" s="19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12"/>
      <c r="U159" s="13"/>
      <c r="V159" s="13"/>
      <c r="W159" s="13"/>
      <c r="X159" s="13"/>
      <c r="Y159" s="13"/>
      <c r="Z159" s="13"/>
    </row>
    <row r="160" spans="1:26" ht="24.75" hidden="1" customHeight="1">
      <c r="A160" s="102" t="str">
        <f>HYPERLINK("mailto:philippe.nicolas@cnv.fr","philippe.nicolas@cnv.fr")</f>
        <v>philippe.nicolas@cnv.fr</v>
      </c>
      <c r="B160" s="48" t="s">
        <v>278</v>
      </c>
      <c r="C160" s="49" t="s">
        <v>564</v>
      </c>
      <c r="D160" s="50" t="s">
        <v>565</v>
      </c>
      <c r="E160" s="51" t="s">
        <v>34</v>
      </c>
      <c r="F160" s="52"/>
      <c r="G160" s="53">
        <v>2016</v>
      </c>
      <c r="H160" s="54">
        <v>1</v>
      </c>
      <c r="I160" s="54"/>
      <c r="J160" s="55"/>
      <c r="K160" s="49"/>
      <c r="L160" s="49"/>
      <c r="M160" s="49"/>
      <c r="N160" s="49"/>
      <c r="O160" s="49"/>
      <c r="P160" s="49"/>
      <c r="Q160" s="49"/>
      <c r="R160" s="49"/>
      <c r="S160" s="49"/>
      <c r="T160" s="12"/>
      <c r="U160" s="13"/>
      <c r="V160" s="13"/>
      <c r="W160" s="13"/>
      <c r="X160" s="13"/>
      <c r="Y160" s="13"/>
      <c r="Z160" s="13"/>
    </row>
    <row r="161" spans="1:26" ht="24.75" hidden="1" customHeight="1">
      <c r="A161" s="103" t="s">
        <v>566</v>
      </c>
      <c r="B161" s="48" t="s">
        <v>567</v>
      </c>
      <c r="C161" s="49" t="s">
        <v>568</v>
      </c>
      <c r="D161" s="50" t="s">
        <v>569</v>
      </c>
      <c r="E161" s="51" t="s">
        <v>34</v>
      </c>
      <c r="F161" s="52"/>
      <c r="G161" s="53">
        <v>2016</v>
      </c>
      <c r="H161" s="54">
        <v>1</v>
      </c>
      <c r="I161" s="54"/>
      <c r="J161" s="55"/>
      <c r="K161" s="49"/>
      <c r="L161" s="49"/>
      <c r="M161" s="49"/>
      <c r="N161" s="49"/>
      <c r="O161" s="49"/>
      <c r="P161" s="49"/>
      <c r="Q161" s="49"/>
      <c r="R161" s="49"/>
      <c r="S161" s="49"/>
      <c r="T161" s="12"/>
      <c r="U161" s="13"/>
      <c r="V161" s="13"/>
      <c r="W161" s="13"/>
      <c r="X161" s="13"/>
      <c r="Y161" s="13"/>
      <c r="Z161" s="13"/>
    </row>
    <row r="162" spans="1:26" ht="24.75" hidden="1" customHeight="1">
      <c r="A162" s="60" t="str">
        <f>HYPERLINK("mailto:firstgestion@wanadoo.fr","firstgestion@wanadoo.fr")</f>
        <v>firstgestion@wanadoo.fr</v>
      </c>
      <c r="B162" s="74" t="s">
        <v>570</v>
      </c>
      <c r="C162" s="74" t="s">
        <v>571</v>
      </c>
      <c r="D162" s="15" t="s">
        <v>572</v>
      </c>
      <c r="E162" s="17" t="s">
        <v>21</v>
      </c>
      <c r="F162" s="17"/>
      <c r="G162" s="18">
        <v>2015</v>
      </c>
      <c r="H162" s="19">
        <v>1</v>
      </c>
      <c r="I162" s="19"/>
      <c r="J162" s="58"/>
      <c r="K162" s="20"/>
      <c r="L162" s="20"/>
      <c r="M162" s="20"/>
      <c r="N162" s="20"/>
      <c r="O162" s="20"/>
      <c r="P162" s="20"/>
      <c r="Q162" s="20"/>
      <c r="R162" s="20"/>
      <c r="S162" s="20"/>
      <c r="T162" s="12"/>
      <c r="U162" s="13"/>
      <c r="V162" s="13"/>
      <c r="W162" s="13"/>
      <c r="X162" s="13"/>
      <c r="Y162" s="13"/>
      <c r="Z162" s="13"/>
    </row>
    <row r="163" spans="1:26" ht="24.75" hidden="1" customHeight="1">
      <c r="A163" s="1" t="s">
        <v>573</v>
      </c>
      <c r="B163" s="20" t="s">
        <v>574</v>
      </c>
      <c r="C163" s="20" t="s">
        <v>575</v>
      </c>
      <c r="D163" s="20" t="s">
        <v>576</v>
      </c>
      <c r="E163" s="21" t="s">
        <v>51</v>
      </c>
      <c r="F163" s="21"/>
      <c r="G163" s="18">
        <v>2016</v>
      </c>
      <c r="H163" s="19">
        <v>1</v>
      </c>
      <c r="I163" s="19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12"/>
      <c r="U163" s="12"/>
      <c r="V163" s="12"/>
      <c r="W163" s="12"/>
      <c r="X163" s="12"/>
      <c r="Y163" s="12"/>
      <c r="Z163" s="12"/>
    </row>
    <row r="164" spans="1:26" ht="24.75" hidden="1" customHeight="1">
      <c r="A164" s="1" t="s">
        <v>577</v>
      </c>
      <c r="B164" s="20" t="s">
        <v>578</v>
      </c>
      <c r="C164" s="20" t="s">
        <v>579</v>
      </c>
      <c r="D164" s="20" t="s">
        <v>580</v>
      </c>
      <c r="E164" s="21" t="s">
        <v>181</v>
      </c>
      <c r="F164" s="21"/>
      <c r="G164" s="18">
        <v>2016</v>
      </c>
      <c r="H164" s="19">
        <v>1</v>
      </c>
      <c r="I164" s="19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12"/>
      <c r="U164" s="13"/>
      <c r="V164" s="13"/>
      <c r="W164" s="13"/>
      <c r="X164" s="13"/>
      <c r="Y164" s="13"/>
      <c r="Z164" s="13"/>
    </row>
    <row r="165" spans="1:26" ht="24.75" hidden="1" customHeight="1">
      <c r="A165" s="1" t="s">
        <v>581</v>
      </c>
      <c r="B165" s="14" t="s">
        <v>582</v>
      </c>
      <c r="C165" s="14" t="s">
        <v>583</v>
      </c>
      <c r="D165" s="16" t="s">
        <v>584</v>
      </c>
      <c r="E165" s="17" t="s">
        <v>21</v>
      </c>
      <c r="F165" s="17"/>
      <c r="G165" s="18">
        <v>2015</v>
      </c>
      <c r="H165" s="19">
        <v>1</v>
      </c>
      <c r="I165" s="19"/>
      <c r="J165" s="58"/>
      <c r="K165" s="20"/>
      <c r="L165" s="20"/>
      <c r="M165" s="20"/>
      <c r="N165" s="20"/>
      <c r="O165" s="20"/>
      <c r="P165" s="20"/>
      <c r="Q165" s="20"/>
      <c r="R165" s="20"/>
      <c r="S165" s="20"/>
      <c r="T165" s="12"/>
      <c r="U165" s="13"/>
      <c r="V165" s="13"/>
      <c r="W165" s="13"/>
      <c r="X165" s="13"/>
      <c r="Y165" s="13"/>
      <c r="Z165" s="13"/>
    </row>
    <row r="166" spans="1:26" ht="24.75" hidden="1" customHeight="1">
      <c r="A166" s="1" t="s">
        <v>585</v>
      </c>
      <c r="B166" s="20" t="s">
        <v>586</v>
      </c>
      <c r="C166" s="20" t="s">
        <v>587</v>
      </c>
      <c r="D166" s="20" t="s">
        <v>588</v>
      </c>
      <c r="E166" s="21" t="s">
        <v>181</v>
      </c>
      <c r="F166" s="21"/>
      <c r="G166" s="18">
        <v>2016</v>
      </c>
      <c r="H166" s="19">
        <v>1</v>
      </c>
      <c r="I166" s="19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12"/>
      <c r="U166" s="13"/>
      <c r="V166" s="13"/>
      <c r="W166" s="13"/>
      <c r="X166" s="13"/>
      <c r="Y166" s="13"/>
      <c r="Z166" s="13"/>
    </row>
    <row r="167" spans="1:26" ht="24.75" hidden="1" customHeight="1">
      <c r="A167" s="1" t="s">
        <v>589</v>
      </c>
      <c r="B167" s="20" t="s">
        <v>26</v>
      </c>
      <c r="C167" s="20" t="s">
        <v>590</v>
      </c>
      <c r="D167" s="20" t="s">
        <v>591</v>
      </c>
      <c r="E167" s="21" t="s">
        <v>181</v>
      </c>
      <c r="F167" s="21"/>
      <c r="G167" s="18">
        <v>2016</v>
      </c>
      <c r="H167" s="19">
        <v>1</v>
      </c>
      <c r="I167" s="19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12"/>
      <c r="U167" s="13"/>
      <c r="V167" s="13"/>
      <c r="W167" s="13"/>
      <c r="X167" s="13"/>
      <c r="Y167" s="13"/>
      <c r="Z167" s="13"/>
    </row>
    <row r="168" spans="1:26" ht="24.75" hidden="1" customHeight="1">
      <c r="A168" s="32" t="s">
        <v>592</v>
      </c>
      <c r="B168" s="33" t="s">
        <v>84</v>
      </c>
      <c r="C168" s="33" t="s">
        <v>593</v>
      </c>
      <c r="D168" s="33" t="s">
        <v>594</v>
      </c>
      <c r="E168" s="39" t="s">
        <v>51</v>
      </c>
      <c r="F168" s="20"/>
      <c r="G168" s="35" t="s">
        <v>70</v>
      </c>
      <c r="H168" s="36">
        <v>1</v>
      </c>
      <c r="I168" s="19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13"/>
      <c r="U168" s="13"/>
      <c r="V168" s="13"/>
      <c r="W168" s="13"/>
      <c r="X168" s="13"/>
      <c r="Y168" s="13"/>
      <c r="Z168" s="13"/>
    </row>
    <row r="169" spans="1:26" ht="24.75" hidden="1" customHeight="1">
      <c r="A169" s="32" t="s">
        <v>595</v>
      </c>
      <c r="B169" s="33" t="s">
        <v>596</v>
      </c>
      <c r="C169" s="33" t="s">
        <v>597</v>
      </c>
      <c r="D169" s="33" t="s">
        <v>594</v>
      </c>
      <c r="E169" s="39" t="s">
        <v>51</v>
      </c>
      <c r="F169" s="20"/>
      <c r="G169" s="35" t="s">
        <v>70</v>
      </c>
      <c r="H169" s="36">
        <v>1</v>
      </c>
      <c r="I169" s="19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13"/>
      <c r="U169" s="13"/>
      <c r="V169" s="13"/>
      <c r="W169" s="13"/>
      <c r="X169" s="13"/>
      <c r="Y169" s="13"/>
      <c r="Z169" s="13"/>
    </row>
    <row r="170" spans="1:26" ht="24.75" hidden="1" customHeight="1">
      <c r="A170" s="1" t="s">
        <v>598</v>
      </c>
      <c r="B170" s="20" t="s">
        <v>227</v>
      </c>
      <c r="C170" s="20" t="s">
        <v>599</v>
      </c>
      <c r="D170" s="20" t="s">
        <v>600</v>
      </c>
      <c r="E170" s="21" t="s">
        <v>181</v>
      </c>
      <c r="F170" s="21"/>
      <c r="G170" s="18">
        <v>2016</v>
      </c>
      <c r="H170" s="19">
        <v>1</v>
      </c>
      <c r="I170" s="19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12"/>
      <c r="U170" s="12"/>
      <c r="V170" s="12"/>
      <c r="W170" s="12"/>
      <c r="X170" s="12"/>
      <c r="Y170" s="12"/>
      <c r="Z170" s="12"/>
    </row>
    <row r="171" spans="1:26" ht="24.75" hidden="1" customHeight="1">
      <c r="A171" s="60" t="str">
        <f>HYPERLINK("mailto:saralazjazz@gmail.com","saralazjazz@gmail.com")</f>
        <v>saralazjazz@gmail.com</v>
      </c>
      <c r="B171" s="20" t="s">
        <v>254</v>
      </c>
      <c r="C171" s="20" t="s">
        <v>601</v>
      </c>
      <c r="D171" s="20" t="s">
        <v>602</v>
      </c>
      <c r="E171" s="21" t="s">
        <v>181</v>
      </c>
      <c r="F171" s="21"/>
      <c r="G171" s="18">
        <v>2016</v>
      </c>
      <c r="H171" s="19">
        <v>1</v>
      </c>
      <c r="I171" s="19"/>
      <c r="J171" s="20"/>
      <c r="K171" s="20"/>
      <c r="L171" s="20"/>
      <c r="M171" s="20"/>
      <c r="N171" s="20"/>
      <c r="O171" s="20" t="s">
        <v>147</v>
      </c>
      <c r="P171" s="20"/>
      <c r="Q171" s="20"/>
      <c r="R171" s="20"/>
      <c r="S171" s="20"/>
      <c r="T171" s="12"/>
      <c r="U171" s="13"/>
      <c r="V171" s="13"/>
      <c r="W171" s="13"/>
      <c r="X171" s="13"/>
      <c r="Y171" s="13"/>
      <c r="Z171" s="13"/>
    </row>
    <row r="172" spans="1:26" ht="24.75" hidden="1" customHeight="1">
      <c r="A172" s="60" t="str">
        <f>HYPERLINK("mailto:Mathieu.Theocharis@paris.fr","Mathieu.Theocharis@paris.fr")</f>
        <v>Mathieu.Theocharis@paris.fr</v>
      </c>
      <c r="B172" s="20" t="s">
        <v>449</v>
      </c>
      <c r="C172" s="20" t="s">
        <v>603</v>
      </c>
      <c r="D172" s="20" t="s">
        <v>604</v>
      </c>
      <c r="E172" s="21" t="s">
        <v>181</v>
      </c>
      <c r="F172" s="21"/>
      <c r="G172" s="18">
        <v>2016</v>
      </c>
      <c r="H172" s="19">
        <v>1</v>
      </c>
      <c r="I172" s="19"/>
      <c r="J172" s="20"/>
      <c r="K172" s="20"/>
      <c r="L172" s="20"/>
      <c r="M172" s="20"/>
      <c r="N172" s="20"/>
      <c r="O172" s="20"/>
      <c r="P172" s="20"/>
      <c r="Q172" s="20" t="s">
        <v>147</v>
      </c>
      <c r="R172" s="20"/>
      <c r="S172" s="20"/>
      <c r="T172" s="12"/>
      <c r="U172" s="13"/>
      <c r="V172" s="13"/>
      <c r="W172" s="13"/>
      <c r="X172" s="13"/>
      <c r="Y172" s="13"/>
      <c r="Z172" s="13"/>
    </row>
    <row r="173" spans="1:26" ht="24.75" hidden="1" customHeight="1">
      <c r="A173" s="30" t="s">
        <v>605</v>
      </c>
      <c r="B173" s="45" t="s">
        <v>606</v>
      </c>
      <c r="C173" s="45" t="s">
        <v>607</v>
      </c>
      <c r="D173" s="45" t="s">
        <v>608</v>
      </c>
      <c r="E173" s="46" t="s">
        <v>609</v>
      </c>
      <c r="F173" s="46"/>
      <c r="G173" s="28">
        <v>2015</v>
      </c>
      <c r="H173" s="29"/>
      <c r="I173" s="29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12"/>
      <c r="U173" s="13"/>
      <c r="V173" s="13"/>
      <c r="W173" s="13"/>
      <c r="X173" s="13"/>
      <c r="Y173" s="13"/>
      <c r="Z173" s="13"/>
    </row>
    <row r="174" spans="1:26" ht="24.75" hidden="1" customHeight="1">
      <c r="A174" s="1" t="s">
        <v>610</v>
      </c>
      <c r="B174" s="20" t="s">
        <v>611</v>
      </c>
      <c r="C174" s="20" t="s">
        <v>612</v>
      </c>
      <c r="D174" s="20" t="s">
        <v>613</v>
      </c>
      <c r="E174" s="21" t="s">
        <v>51</v>
      </c>
      <c r="F174" s="21"/>
      <c r="G174" s="18">
        <v>2016</v>
      </c>
      <c r="H174" s="19">
        <v>1</v>
      </c>
      <c r="I174" s="19"/>
      <c r="J174" s="20"/>
      <c r="K174" s="20"/>
      <c r="L174" s="20"/>
      <c r="M174" s="20"/>
      <c r="N174" s="20"/>
      <c r="O174" s="20" t="s">
        <v>147</v>
      </c>
      <c r="P174" s="20"/>
      <c r="Q174" s="20"/>
      <c r="R174" s="20"/>
      <c r="S174" s="20"/>
      <c r="T174" s="12"/>
      <c r="U174" s="13"/>
      <c r="V174" s="13"/>
      <c r="W174" s="13"/>
      <c r="X174" s="13"/>
      <c r="Y174" s="13"/>
      <c r="Z174" s="13"/>
    </row>
    <row r="175" spans="1:26" ht="24.75" hidden="1" customHeight="1">
      <c r="A175" s="1" t="s">
        <v>614</v>
      </c>
      <c r="B175" s="23" t="s">
        <v>615</v>
      </c>
      <c r="C175" s="23" t="s">
        <v>616</v>
      </c>
      <c r="D175" s="20" t="s">
        <v>617</v>
      </c>
      <c r="E175" s="21" t="s">
        <v>130</v>
      </c>
      <c r="F175" s="21"/>
      <c r="G175" s="18">
        <v>2015</v>
      </c>
      <c r="H175" s="19">
        <v>1</v>
      </c>
      <c r="I175" s="19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12"/>
      <c r="U175" s="13"/>
      <c r="V175" s="13"/>
      <c r="W175" s="13"/>
      <c r="X175" s="13"/>
      <c r="Y175" s="13"/>
      <c r="Z175" s="13"/>
    </row>
    <row r="176" spans="1:26" ht="24.75" hidden="1" customHeight="1">
      <c r="A176" s="104" t="s">
        <v>618</v>
      </c>
      <c r="B176" s="105" t="s">
        <v>619</v>
      </c>
      <c r="C176" s="105" t="s">
        <v>620</v>
      </c>
      <c r="D176" s="62" t="s">
        <v>621</v>
      </c>
      <c r="E176" s="63" t="s">
        <v>622</v>
      </c>
      <c r="F176" s="63"/>
      <c r="G176" s="28">
        <v>2015</v>
      </c>
      <c r="H176" s="29"/>
      <c r="I176" s="106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13"/>
      <c r="U176" s="13"/>
      <c r="V176" s="13"/>
      <c r="W176" s="13"/>
      <c r="X176" s="13"/>
      <c r="Y176" s="13"/>
      <c r="Z176" s="13"/>
    </row>
    <row r="177" spans="1:26" ht="24.75" hidden="1" customHeight="1">
      <c r="A177" s="1" t="s">
        <v>623</v>
      </c>
      <c r="B177" s="20" t="s">
        <v>624</v>
      </c>
      <c r="C177" s="20" t="s">
        <v>625</v>
      </c>
      <c r="D177" s="20" t="s">
        <v>617</v>
      </c>
      <c r="E177" s="21" t="s">
        <v>130</v>
      </c>
      <c r="F177" s="21"/>
      <c r="G177" s="18">
        <v>2015</v>
      </c>
      <c r="H177" s="19">
        <v>1</v>
      </c>
      <c r="I177" s="19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12"/>
      <c r="U177" s="12"/>
      <c r="V177" s="12"/>
      <c r="W177" s="12"/>
      <c r="X177" s="12"/>
      <c r="Y177" s="12"/>
      <c r="Z177" s="12"/>
    </row>
    <row r="178" spans="1:26" ht="24.75" customHeight="1">
      <c r="A178" s="292" t="s">
        <v>626</v>
      </c>
      <c r="B178" s="288" t="s">
        <v>627</v>
      </c>
      <c r="C178" s="288" t="s">
        <v>628</v>
      </c>
      <c r="D178" s="288" t="s">
        <v>629</v>
      </c>
      <c r="E178" s="289" t="s">
        <v>24</v>
      </c>
      <c r="F178" s="289"/>
      <c r="G178" s="290">
        <v>2016</v>
      </c>
      <c r="H178" s="291">
        <v>1</v>
      </c>
      <c r="I178" s="291"/>
      <c r="J178" s="20"/>
      <c r="K178" s="20"/>
      <c r="L178" s="20"/>
      <c r="M178" s="20"/>
      <c r="N178" s="20"/>
      <c r="O178" s="20"/>
      <c r="P178" s="20"/>
      <c r="Q178" s="20"/>
      <c r="R178" s="20" t="s">
        <v>147</v>
      </c>
      <c r="S178" s="20"/>
      <c r="T178" s="12"/>
      <c r="U178" s="13"/>
      <c r="V178" s="13"/>
      <c r="W178" s="13"/>
      <c r="X178" s="13"/>
      <c r="Y178" s="13"/>
      <c r="Z178" s="13"/>
    </row>
    <row r="179" spans="1:26" ht="24.75" hidden="1" customHeight="1">
      <c r="A179" s="1" t="s">
        <v>630</v>
      </c>
      <c r="B179" s="20" t="s">
        <v>254</v>
      </c>
      <c r="C179" s="20" t="s">
        <v>631</v>
      </c>
      <c r="D179" s="20" t="s">
        <v>632</v>
      </c>
      <c r="E179" s="21" t="s">
        <v>29</v>
      </c>
      <c r="F179" s="21"/>
      <c r="G179" s="18">
        <v>2015</v>
      </c>
      <c r="H179" s="19"/>
      <c r="I179" s="19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12"/>
      <c r="U179" s="13"/>
      <c r="V179" s="13"/>
      <c r="W179" s="13"/>
      <c r="X179" s="13"/>
      <c r="Y179" s="13"/>
      <c r="Z179" s="13"/>
    </row>
    <row r="180" spans="1:26" ht="24.75" hidden="1" customHeight="1">
      <c r="A180" s="1" t="s">
        <v>633</v>
      </c>
      <c r="B180" s="20" t="s">
        <v>634</v>
      </c>
      <c r="C180" s="20" t="s">
        <v>635</v>
      </c>
      <c r="D180" s="20" t="s">
        <v>629</v>
      </c>
      <c r="E180" s="21"/>
      <c r="F180" s="21"/>
      <c r="G180" s="18"/>
      <c r="H180" s="19"/>
      <c r="I180" s="19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12"/>
      <c r="U180" s="13"/>
      <c r="V180" s="13"/>
      <c r="W180" s="13"/>
      <c r="X180" s="13"/>
      <c r="Y180" s="13"/>
      <c r="Z180" s="13"/>
    </row>
    <row r="181" spans="1:26" ht="24.75" hidden="1" customHeight="1">
      <c r="A181" s="60" t="str">
        <f>HYPERLINK("mailto:contact@corinnebord.fr","contact@corinnebord.fr")</f>
        <v>contact@corinnebord.fr</v>
      </c>
      <c r="B181" s="20" t="s">
        <v>636</v>
      </c>
      <c r="C181" s="20" t="s">
        <v>637</v>
      </c>
      <c r="D181" s="20" t="s">
        <v>638</v>
      </c>
      <c r="E181" s="24" t="s">
        <v>639</v>
      </c>
      <c r="F181" s="20"/>
      <c r="G181" s="18">
        <v>2016</v>
      </c>
      <c r="H181" s="19">
        <v>1</v>
      </c>
      <c r="I181" s="19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12"/>
      <c r="U181" s="72"/>
      <c r="V181" s="72"/>
      <c r="W181" s="72"/>
      <c r="X181" s="72"/>
      <c r="Y181" s="72"/>
      <c r="Z181" s="72"/>
    </row>
    <row r="182" spans="1:26" ht="24.75" hidden="1" customHeight="1">
      <c r="A182" s="107" t="str">
        <f>HYPERLINK("mailto:gloria.bouyssou@iledefrance.fr","gloria.bouyssou@iledefrance.fr")</f>
        <v>gloria.bouyssou@iledefrance.fr</v>
      </c>
      <c r="B182" s="49" t="s">
        <v>640</v>
      </c>
      <c r="C182" s="108" t="s">
        <v>641</v>
      </c>
      <c r="D182" s="49" t="s">
        <v>642</v>
      </c>
      <c r="E182" s="51" t="s">
        <v>34</v>
      </c>
      <c r="F182" s="52"/>
      <c r="G182" s="53">
        <v>2016</v>
      </c>
      <c r="H182" s="54">
        <v>1</v>
      </c>
      <c r="I182" s="54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12"/>
      <c r="U182" s="13"/>
      <c r="V182" s="13"/>
      <c r="W182" s="13"/>
      <c r="X182" s="13"/>
      <c r="Y182" s="13"/>
      <c r="Z182" s="13"/>
    </row>
    <row r="183" spans="1:26" ht="24.75" hidden="1" customHeight="1">
      <c r="A183" s="82" t="s">
        <v>643</v>
      </c>
      <c r="B183" s="48" t="s">
        <v>644</v>
      </c>
      <c r="C183" s="49" t="s">
        <v>645</v>
      </c>
      <c r="D183" s="50" t="s">
        <v>646</v>
      </c>
      <c r="E183" s="51" t="s">
        <v>34</v>
      </c>
      <c r="F183" s="52"/>
      <c r="G183" s="53">
        <v>2016</v>
      </c>
      <c r="H183" s="54">
        <v>1</v>
      </c>
      <c r="I183" s="54"/>
      <c r="J183" s="55"/>
      <c r="K183" s="49"/>
      <c r="L183" s="49"/>
      <c r="M183" s="49"/>
      <c r="N183" s="49"/>
      <c r="O183" s="49"/>
      <c r="P183" s="49"/>
      <c r="Q183" s="49"/>
      <c r="R183" s="49"/>
      <c r="S183" s="49"/>
      <c r="T183" s="12"/>
      <c r="U183" s="13"/>
      <c r="V183" s="13"/>
      <c r="W183" s="13"/>
      <c r="X183" s="13"/>
      <c r="Y183" s="13"/>
      <c r="Z183" s="13"/>
    </row>
    <row r="184" spans="1:26" ht="24.75" hidden="1" customHeight="1">
      <c r="A184" s="103" t="s">
        <v>647</v>
      </c>
      <c r="B184" s="48" t="s">
        <v>31</v>
      </c>
      <c r="C184" s="49" t="s">
        <v>648</v>
      </c>
      <c r="D184" s="50" t="s">
        <v>649</v>
      </c>
      <c r="E184" s="51" t="s">
        <v>34</v>
      </c>
      <c r="F184" s="52"/>
      <c r="G184" s="53">
        <v>2016</v>
      </c>
      <c r="H184" s="54">
        <v>1</v>
      </c>
      <c r="I184" s="54"/>
      <c r="J184" s="55"/>
      <c r="K184" s="49"/>
      <c r="L184" s="49"/>
      <c r="M184" s="49"/>
      <c r="N184" s="49"/>
      <c r="O184" s="49"/>
      <c r="P184" s="49"/>
      <c r="Q184" s="49"/>
      <c r="R184" s="49"/>
      <c r="S184" s="49"/>
      <c r="T184" s="12"/>
      <c r="U184" s="13"/>
      <c r="V184" s="13"/>
      <c r="W184" s="13"/>
      <c r="X184" s="13"/>
      <c r="Y184" s="13"/>
      <c r="Z184" s="13"/>
    </row>
    <row r="185" spans="1:26" ht="24.75" hidden="1" customHeight="1">
      <c r="A185" s="82" t="s">
        <v>650</v>
      </c>
      <c r="B185" s="48" t="s">
        <v>651</v>
      </c>
      <c r="C185" s="49" t="s">
        <v>652</v>
      </c>
      <c r="D185" s="50" t="s">
        <v>653</v>
      </c>
      <c r="E185" s="51" t="s">
        <v>34</v>
      </c>
      <c r="F185" s="52"/>
      <c r="G185" s="53">
        <v>2016</v>
      </c>
      <c r="H185" s="54">
        <v>1</v>
      </c>
      <c r="I185" s="54"/>
      <c r="J185" s="55"/>
      <c r="K185" s="49"/>
      <c r="L185" s="49"/>
      <c r="M185" s="49"/>
      <c r="N185" s="49"/>
      <c r="O185" s="49"/>
      <c r="P185" s="49"/>
      <c r="Q185" s="49"/>
      <c r="R185" s="49"/>
      <c r="S185" s="49"/>
      <c r="T185" s="12"/>
      <c r="U185" s="13"/>
      <c r="V185" s="13"/>
      <c r="W185" s="13"/>
      <c r="X185" s="13"/>
      <c r="Y185" s="13"/>
      <c r="Z185" s="13"/>
    </row>
    <row r="186" spans="1:26" ht="24.75" hidden="1" customHeight="1">
      <c r="A186" s="102" t="str">
        <f>HYPERLINK("mailto:agnes.evren@paris.fr","agnes.evren@paris.fr")</f>
        <v>agnes.evren@paris.fr</v>
      </c>
      <c r="B186" s="48" t="s">
        <v>654</v>
      </c>
      <c r="C186" s="49" t="s">
        <v>655</v>
      </c>
      <c r="D186" s="50" t="s">
        <v>656</v>
      </c>
      <c r="E186" s="51" t="s">
        <v>34</v>
      </c>
      <c r="F186" s="52"/>
      <c r="G186" s="53">
        <v>2016</v>
      </c>
      <c r="H186" s="54">
        <v>1</v>
      </c>
      <c r="I186" s="54"/>
      <c r="J186" s="55"/>
      <c r="K186" s="49"/>
      <c r="L186" s="49"/>
      <c r="M186" s="49"/>
      <c r="N186" s="49"/>
      <c r="O186" s="49"/>
      <c r="P186" s="49"/>
      <c r="Q186" s="49"/>
      <c r="R186" s="49"/>
      <c r="S186" s="49"/>
      <c r="T186" s="12"/>
      <c r="U186" s="13"/>
      <c r="V186" s="13"/>
      <c r="W186" s="13"/>
      <c r="X186" s="13"/>
      <c r="Y186" s="13"/>
      <c r="Z186" s="13"/>
    </row>
    <row r="187" spans="1:26" ht="24.75" hidden="1" customHeight="1">
      <c r="A187" s="1" t="s">
        <v>657</v>
      </c>
      <c r="B187" s="20" t="s">
        <v>570</v>
      </c>
      <c r="C187" s="20" t="s">
        <v>658</v>
      </c>
      <c r="D187" s="20" t="s">
        <v>659</v>
      </c>
      <c r="E187" s="21" t="s">
        <v>29</v>
      </c>
      <c r="F187" s="21"/>
      <c r="G187" s="18">
        <v>2016</v>
      </c>
      <c r="H187" s="19">
        <v>1</v>
      </c>
      <c r="I187" s="19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72"/>
      <c r="U187" s="12"/>
      <c r="V187" s="12"/>
      <c r="W187" s="12"/>
      <c r="X187" s="12"/>
      <c r="Y187" s="12"/>
      <c r="Z187" s="12"/>
    </row>
    <row r="188" spans="1:26" ht="24.75" hidden="1" customHeight="1">
      <c r="A188" s="1" t="s">
        <v>660</v>
      </c>
      <c r="B188" s="20" t="s">
        <v>661</v>
      </c>
      <c r="C188" s="20" t="s">
        <v>662</v>
      </c>
      <c r="D188" s="20" t="s">
        <v>663</v>
      </c>
      <c r="E188" s="21" t="s">
        <v>51</v>
      </c>
      <c r="F188" s="21"/>
      <c r="G188" s="18">
        <v>2016</v>
      </c>
      <c r="H188" s="19">
        <v>1</v>
      </c>
      <c r="I188" s="19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12"/>
      <c r="U188" s="13"/>
      <c r="V188" s="13"/>
      <c r="W188" s="13"/>
      <c r="X188" s="13"/>
      <c r="Y188" s="13"/>
      <c r="Z188" s="13"/>
    </row>
    <row r="189" spans="1:26" ht="24.75" hidden="1" customHeight="1">
      <c r="A189" s="1" t="s">
        <v>664</v>
      </c>
      <c r="B189" s="20" t="s">
        <v>458</v>
      </c>
      <c r="C189" s="20" t="s">
        <v>665</v>
      </c>
      <c r="D189" s="20" t="s">
        <v>666</v>
      </c>
      <c r="E189" s="21" t="s">
        <v>51</v>
      </c>
      <c r="F189" s="21"/>
      <c r="G189" s="18">
        <v>2016</v>
      </c>
      <c r="H189" s="19">
        <v>1</v>
      </c>
      <c r="I189" s="19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12"/>
      <c r="U189" s="13"/>
      <c r="V189" s="13"/>
      <c r="W189" s="13"/>
      <c r="X189" s="13"/>
      <c r="Y189" s="13"/>
      <c r="Z189" s="13"/>
    </row>
    <row r="190" spans="1:26" ht="24.75" hidden="1" customHeight="1">
      <c r="A190" s="1" t="s">
        <v>667</v>
      </c>
      <c r="B190" s="20" t="s">
        <v>668</v>
      </c>
      <c r="C190" s="20" t="s">
        <v>669</v>
      </c>
      <c r="D190" s="20" t="s">
        <v>670</v>
      </c>
      <c r="E190" s="21" t="s">
        <v>51</v>
      </c>
      <c r="F190" s="21"/>
      <c r="G190" s="18">
        <v>2016</v>
      </c>
      <c r="H190" s="18">
        <v>1</v>
      </c>
      <c r="I190" s="19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12"/>
      <c r="U190" s="13"/>
      <c r="V190" s="13"/>
      <c r="W190" s="13"/>
      <c r="X190" s="13"/>
      <c r="Y190" s="13"/>
      <c r="Z190" s="13"/>
    </row>
    <row r="191" spans="1:26" ht="24.75" hidden="1" customHeight="1">
      <c r="A191" s="1" t="s">
        <v>671</v>
      </c>
      <c r="B191" s="20" t="s">
        <v>435</v>
      </c>
      <c r="C191" s="20" t="s">
        <v>672</v>
      </c>
      <c r="D191" s="20" t="s">
        <v>673</v>
      </c>
      <c r="E191" s="21" t="s">
        <v>29</v>
      </c>
      <c r="F191" s="21"/>
      <c r="G191" s="18">
        <v>2015</v>
      </c>
      <c r="H191" s="19"/>
      <c r="I191" s="19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12"/>
      <c r="U191" s="13"/>
      <c r="V191" s="13"/>
      <c r="W191" s="13"/>
      <c r="X191" s="13"/>
      <c r="Y191" s="13"/>
      <c r="Z191" s="13"/>
    </row>
    <row r="192" spans="1:26" ht="24.75" hidden="1" customHeight="1">
      <c r="A192" s="1" t="s">
        <v>674</v>
      </c>
      <c r="B192" s="20" t="s">
        <v>149</v>
      </c>
      <c r="C192" s="20" t="s">
        <v>675</v>
      </c>
      <c r="D192" s="20" t="s">
        <v>676</v>
      </c>
      <c r="E192" s="21" t="s">
        <v>51</v>
      </c>
      <c r="F192" s="21"/>
      <c r="G192" s="18">
        <v>2016</v>
      </c>
      <c r="H192" s="19">
        <v>1</v>
      </c>
      <c r="I192" s="19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12"/>
      <c r="U192" s="13"/>
      <c r="V192" s="13"/>
      <c r="W192" s="13"/>
      <c r="X192" s="13"/>
      <c r="Y192" s="13"/>
      <c r="Z192" s="13"/>
    </row>
    <row r="193" spans="1:26" ht="24.75" customHeight="1">
      <c r="A193" s="292" t="s">
        <v>677</v>
      </c>
      <c r="B193" s="288" t="s">
        <v>678</v>
      </c>
      <c r="C193" s="288" t="s">
        <v>679</v>
      </c>
      <c r="D193" s="288" t="s">
        <v>680</v>
      </c>
      <c r="E193" s="289" t="s">
        <v>24</v>
      </c>
      <c r="F193" s="289"/>
      <c r="G193" s="290">
        <v>2016</v>
      </c>
      <c r="H193" s="291">
        <v>1</v>
      </c>
      <c r="I193" s="291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12"/>
      <c r="U193" s="13"/>
      <c r="V193" s="13"/>
      <c r="W193" s="13"/>
      <c r="X193" s="13"/>
      <c r="Y193" s="13"/>
      <c r="Z193" s="13"/>
    </row>
    <row r="194" spans="1:26" ht="24.75" customHeight="1">
      <c r="A194" s="292" t="s">
        <v>681</v>
      </c>
      <c r="B194" s="288" t="s">
        <v>31</v>
      </c>
      <c r="C194" s="288" t="s">
        <v>682</v>
      </c>
      <c r="D194" s="288" t="s">
        <v>683</v>
      </c>
      <c r="E194" s="289" t="s">
        <v>24</v>
      </c>
      <c r="F194" s="289"/>
      <c r="G194" s="290">
        <v>2015</v>
      </c>
      <c r="H194" s="291">
        <v>1</v>
      </c>
      <c r="I194" s="291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12"/>
      <c r="U194" s="13"/>
      <c r="V194" s="13"/>
      <c r="W194" s="13"/>
      <c r="X194" s="13"/>
      <c r="Y194" s="13"/>
      <c r="Z194" s="13"/>
    </row>
    <row r="195" spans="1:26" ht="24.75" customHeight="1">
      <c r="A195" s="292" t="s">
        <v>684</v>
      </c>
      <c r="B195" s="288" t="s">
        <v>685</v>
      </c>
      <c r="C195" s="288" t="s">
        <v>686</v>
      </c>
      <c r="D195" s="288" t="s">
        <v>687</v>
      </c>
      <c r="E195" s="289" t="s">
        <v>24</v>
      </c>
      <c r="F195" s="289"/>
      <c r="G195" s="290">
        <v>2016</v>
      </c>
      <c r="H195" s="291">
        <v>1</v>
      </c>
      <c r="I195" s="291"/>
      <c r="J195" s="20"/>
      <c r="K195" s="20"/>
      <c r="L195" s="20"/>
      <c r="M195" s="66" t="s">
        <v>147</v>
      </c>
      <c r="N195" s="66"/>
      <c r="O195" s="66"/>
      <c r="P195" s="66"/>
      <c r="Q195" s="66"/>
      <c r="R195" s="66"/>
      <c r="S195" s="20"/>
      <c r="T195" s="12"/>
      <c r="U195" s="13"/>
      <c r="V195" s="13"/>
      <c r="W195" s="13"/>
      <c r="X195" s="13"/>
      <c r="Y195" s="13"/>
      <c r="Z195" s="13"/>
    </row>
    <row r="196" spans="1:26" ht="24.75" customHeight="1">
      <c r="A196" s="292" t="s">
        <v>688</v>
      </c>
      <c r="B196" s="293" t="s">
        <v>359</v>
      </c>
      <c r="C196" s="293" t="s">
        <v>689</v>
      </c>
      <c r="D196" s="288" t="s">
        <v>687</v>
      </c>
      <c r="E196" s="289" t="s">
        <v>24</v>
      </c>
      <c r="F196" s="289"/>
      <c r="G196" s="290">
        <v>2016</v>
      </c>
      <c r="H196" s="291">
        <v>1</v>
      </c>
      <c r="I196" s="291"/>
      <c r="J196" s="58"/>
      <c r="K196" s="20"/>
      <c r="L196" s="20"/>
      <c r="M196" s="20"/>
      <c r="N196" s="20" t="s">
        <v>147</v>
      </c>
      <c r="O196" s="20"/>
      <c r="P196" s="20"/>
      <c r="Q196" s="20"/>
      <c r="R196" s="20"/>
      <c r="S196" s="20"/>
      <c r="T196" s="12"/>
      <c r="U196" s="13"/>
      <c r="V196" s="13"/>
      <c r="W196" s="13"/>
      <c r="X196" s="13"/>
      <c r="Y196" s="13"/>
      <c r="Z196" s="13"/>
    </row>
    <row r="197" spans="1:26" ht="24.75" hidden="1" customHeight="1">
      <c r="A197" s="1" t="s">
        <v>690</v>
      </c>
      <c r="B197" s="23" t="s">
        <v>691</v>
      </c>
      <c r="C197" s="23" t="s">
        <v>692</v>
      </c>
      <c r="D197" s="20" t="s">
        <v>693</v>
      </c>
      <c r="E197" s="24" t="s">
        <v>34</v>
      </c>
      <c r="F197" s="21"/>
      <c r="G197" s="18">
        <v>2016</v>
      </c>
      <c r="H197" s="19">
        <v>1</v>
      </c>
      <c r="I197" s="19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12"/>
      <c r="U197" s="13"/>
      <c r="V197" s="13"/>
      <c r="W197" s="13"/>
      <c r="X197" s="13"/>
      <c r="Y197" s="13"/>
      <c r="Z197" s="13"/>
    </row>
    <row r="198" spans="1:26" ht="24.75" customHeight="1">
      <c r="A198" s="292" t="s">
        <v>694</v>
      </c>
      <c r="B198" s="293" t="s">
        <v>695</v>
      </c>
      <c r="C198" s="293" t="s">
        <v>696</v>
      </c>
      <c r="D198" s="288" t="s">
        <v>697</v>
      </c>
      <c r="E198" s="300" t="s">
        <v>24</v>
      </c>
      <c r="F198" s="289"/>
      <c r="G198" s="290">
        <v>2016</v>
      </c>
      <c r="H198" s="291">
        <v>1</v>
      </c>
      <c r="I198" s="291"/>
      <c r="J198" s="23"/>
      <c r="K198" s="20"/>
      <c r="L198" s="20"/>
      <c r="M198" s="20"/>
      <c r="N198" s="20"/>
      <c r="O198" s="20"/>
      <c r="P198" s="20"/>
      <c r="Q198" s="20"/>
      <c r="R198" s="20"/>
      <c r="S198" s="20"/>
      <c r="T198" s="12"/>
      <c r="U198" s="72"/>
      <c r="V198" s="72"/>
      <c r="W198" s="72"/>
      <c r="X198" s="72"/>
      <c r="Y198" s="72"/>
      <c r="Z198" s="72"/>
    </row>
    <row r="199" spans="1:26" ht="24.75" customHeight="1">
      <c r="A199" s="292" t="s">
        <v>698</v>
      </c>
      <c r="B199" s="293" t="s">
        <v>699</v>
      </c>
      <c r="C199" s="293" t="s">
        <v>700</v>
      </c>
      <c r="D199" s="288" t="s">
        <v>701</v>
      </c>
      <c r="E199" s="300" t="s">
        <v>24</v>
      </c>
      <c r="F199" s="289"/>
      <c r="G199" s="290">
        <v>2016</v>
      </c>
      <c r="H199" s="291">
        <v>1</v>
      </c>
      <c r="I199" s="291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12"/>
      <c r="U199" s="72"/>
      <c r="V199" s="72"/>
      <c r="W199" s="72"/>
      <c r="X199" s="72"/>
      <c r="Y199" s="72"/>
      <c r="Z199" s="72"/>
    </row>
    <row r="200" spans="1:26" ht="24.75" customHeight="1">
      <c r="A200" s="292" t="s">
        <v>702</v>
      </c>
      <c r="B200" s="293" t="s">
        <v>703</v>
      </c>
      <c r="C200" s="293" t="s">
        <v>704</v>
      </c>
      <c r="D200" s="288" t="s">
        <v>705</v>
      </c>
      <c r="E200" s="300" t="s">
        <v>24</v>
      </c>
      <c r="F200" s="289"/>
      <c r="G200" s="290">
        <v>2016</v>
      </c>
      <c r="H200" s="291">
        <v>1</v>
      </c>
      <c r="I200" s="291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12"/>
      <c r="U200" s="13"/>
      <c r="V200" s="13"/>
      <c r="W200" s="13"/>
      <c r="X200" s="13"/>
      <c r="Y200" s="13"/>
      <c r="Z200" s="13"/>
    </row>
    <row r="201" spans="1:26" ht="24.75" customHeight="1">
      <c r="A201" s="292" t="s">
        <v>706</v>
      </c>
      <c r="B201" s="288" t="s">
        <v>707</v>
      </c>
      <c r="C201" s="288" t="s">
        <v>708</v>
      </c>
      <c r="D201" s="288" t="s">
        <v>709</v>
      </c>
      <c r="E201" s="300" t="s">
        <v>24</v>
      </c>
      <c r="F201" s="289"/>
      <c r="G201" s="290">
        <v>2016</v>
      </c>
      <c r="H201" s="291">
        <v>1</v>
      </c>
      <c r="I201" s="291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12"/>
      <c r="U201" s="13"/>
      <c r="V201" s="13"/>
      <c r="W201" s="13"/>
      <c r="X201" s="13"/>
      <c r="Y201" s="13"/>
      <c r="Z201" s="13"/>
    </row>
    <row r="202" spans="1:26" ht="24.75" customHeight="1">
      <c r="A202" s="292" t="s">
        <v>710</v>
      </c>
      <c r="B202" s="293" t="s">
        <v>711</v>
      </c>
      <c r="C202" s="293" t="s">
        <v>712</v>
      </c>
      <c r="D202" s="288" t="s">
        <v>713</v>
      </c>
      <c r="E202" s="300" t="s">
        <v>24</v>
      </c>
      <c r="F202" s="289"/>
      <c r="G202" s="290">
        <v>2016</v>
      </c>
      <c r="H202" s="291">
        <v>1</v>
      </c>
      <c r="I202" s="291"/>
      <c r="J202" s="23"/>
      <c r="K202" s="20"/>
      <c r="L202" s="20"/>
      <c r="M202" s="20"/>
      <c r="N202" s="20"/>
      <c r="O202" s="20"/>
      <c r="P202" s="20"/>
      <c r="Q202" s="20"/>
      <c r="R202" s="20"/>
      <c r="S202" s="20"/>
      <c r="T202" s="12"/>
      <c r="U202" s="13"/>
      <c r="V202" s="13"/>
      <c r="W202" s="13"/>
      <c r="X202" s="13"/>
      <c r="Y202" s="13"/>
      <c r="Z202" s="13"/>
    </row>
    <row r="203" spans="1:26" ht="24.75" hidden="1" customHeight="1">
      <c r="A203" s="1" t="s">
        <v>140</v>
      </c>
      <c r="B203" s="20" t="s">
        <v>141</v>
      </c>
      <c r="C203" s="20" t="s">
        <v>714</v>
      </c>
      <c r="D203" s="20" t="s">
        <v>715</v>
      </c>
      <c r="E203" s="21" t="s">
        <v>51</v>
      </c>
      <c r="F203" s="21"/>
      <c r="G203" s="18">
        <v>2015</v>
      </c>
      <c r="H203" s="19"/>
      <c r="I203" s="19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12"/>
      <c r="U203" s="12"/>
      <c r="V203" s="12"/>
      <c r="W203" s="12"/>
      <c r="X203" s="12"/>
      <c r="Y203" s="12"/>
      <c r="Z203" s="12"/>
    </row>
    <row r="204" spans="1:26" ht="24.75" customHeight="1">
      <c r="A204" s="292" t="s">
        <v>716</v>
      </c>
      <c r="B204" s="288" t="s">
        <v>359</v>
      </c>
      <c r="C204" s="288" t="s">
        <v>717</v>
      </c>
      <c r="D204" s="288" t="s">
        <v>718</v>
      </c>
      <c r="E204" s="300" t="s">
        <v>24</v>
      </c>
      <c r="F204" s="289"/>
      <c r="G204" s="290">
        <v>2015</v>
      </c>
      <c r="H204" s="291">
        <v>1</v>
      </c>
      <c r="I204" s="291"/>
      <c r="J204" s="23"/>
      <c r="K204" s="20"/>
      <c r="L204" s="20"/>
      <c r="M204" s="20"/>
      <c r="N204" s="20"/>
      <c r="O204" s="20"/>
      <c r="P204" s="20"/>
      <c r="Q204" s="20"/>
      <c r="R204" s="20"/>
      <c r="S204" s="20"/>
      <c r="T204" s="12"/>
      <c r="U204" s="12"/>
      <c r="V204" s="12"/>
      <c r="W204" s="12"/>
      <c r="X204" s="12"/>
      <c r="Y204" s="12"/>
      <c r="Z204" s="12"/>
    </row>
    <row r="205" spans="1:26" ht="24.75" hidden="1" customHeight="1">
      <c r="A205" s="1" t="s">
        <v>719</v>
      </c>
      <c r="B205" s="20" t="s">
        <v>720</v>
      </c>
      <c r="C205" s="20" t="s">
        <v>721</v>
      </c>
      <c r="D205" s="20" t="s">
        <v>722</v>
      </c>
      <c r="E205" s="24" t="s">
        <v>34</v>
      </c>
      <c r="F205" s="21"/>
      <c r="G205" s="18">
        <v>2016</v>
      </c>
      <c r="H205" s="19">
        <v>1</v>
      </c>
      <c r="I205" s="19">
        <v>1</v>
      </c>
      <c r="J205" s="20"/>
      <c r="K205" s="20"/>
      <c r="L205" s="20"/>
      <c r="M205" s="66"/>
      <c r="N205" s="66" t="s">
        <v>147</v>
      </c>
      <c r="O205" s="66"/>
      <c r="P205" s="66"/>
      <c r="Q205" s="66"/>
      <c r="R205" s="66"/>
      <c r="S205" s="20"/>
      <c r="T205" s="12"/>
      <c r="U205" s="13"/>
      <c r="V205" s="13"/>
      <c r="W205" s="13"/>
      <c r="X205" s="13"/>
      <c r="Y205" s="13"/>
      <c r="Z205" s="13"/>
    </row>
    <row r="206" spans="1:26" ht="24.75" hidden="1" customHeight="1">
      <c r="A206" s="1" t="s">
        <v>723</v>
      </c>
      <c r="B206" s="20" t="s">
        <v>724</v>
      </c>
      <c r="C206" s="20" t="s">
        <v>725</v>
      </c>
      <c r="D206" s="20" t="s">
        <v>726</v>
      </c>
      <c r="E206" s="21" t="s">
        <v>130</v>
      </c>
      <c r="F206" s="21"/>
      <c r="G206" s="18">
        <v>2015</v>
      </c>
      <c r="H206" s="19">
        <v>1</v>
      </c>
      <c r="I206" s="19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12"/>
      <c r="U206" s="12"/>
      <c r="V206" s="12"/>
      <c r="W206" s="12"/>
      <c r="X206" s="12"/>
      <c r="Y206" s="12"/>
      <c r="Z206" s="12"/>
    </row>
    <row r="207" spans="1:26" ht="24.75" hidden="1" customHeight="1">
      <c r="A207" s="1" t="s">
        <v>727</v>
      </c>
      <c r="B207" s="20" t="s">
        <v>371</v>
      </c>
      <c r="C207" s="20" t="s">
        <v>728</v>
      </c>
      <c r="D207" s="23" t="s">
        <v>729</v>
      </c>
      <c r="E207" s="21" t="s">
        <v>29</v>
      </c>
      <c r="F207" s="21"/>
      <c r="G207" s="18">
        <v>2016</v>
      </c>
      <c r="H207" s="19">
        <v>1</v>
      </c>
      <c r="I207" s="19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12"/>
      <c r="U207" s="13"/>
      <c r="V207" s="13"/>
      <c r="W207" s="13"/>
      <c r="X207" s="13"/>
      <c r="Y207" s="13"/>
      <c r="Z207" s="13"/>
    </row>
    <row r="208" spans="1:26" ht="24.75" hidden="1" customHeight="1">
      <c r="A208" s="1" t="s">
        <v>730</v>
      </c>
      <c r="B208" s="20" t="s">
        <v>731</v>
      </c>
      <c r="C208" s="20" t="s">
        <v>732</v>
      </c>
      <c r="D208" s="20" t="s">
        <v>733</v>
      </c>
      <c r="E208" s="21"/>
      <c r="F208" s="21"/>
      <c r="G208" s="18"/>
      <c r="H208" s="19"/>
      <c r="I208" s="36">
        <v>1</v>
      </c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12"/>
      <c r="U208" s="13"/>
      <c r="V208" s="13"/>
      <c r="W208" s="13"/>
      <c r="X208" s="13"/>
      <c r="Y208" s="13"/>
      <c r="Z208" s="13"/>
    </row>
    <row r="209" spans="1:26" ht="24.75" customHeight="1">
      <c r="A209" s="292" t="s">
        <v>734</v>
      </c>
      <c r="B209" s="293" t="s">
        <v>735</v>
      </c>
      <c r="C209" s="293" t="s">
        <v>736</v>
      </c>
      <c r="D209" s="288" t="s">
        <v>737</v>
      </c>
      <c r="E209" s="289" t="s">
        <v>24</v>
      </c>
      <c r="F209" s="289"/>
      <c r="G209" s="290">
        <v>2016</v>
      </c>
      <c r="H209" s="291">
        <v>1</v>
      </c>
      <c r="I209" s="291"/>
      <c r="J209" s="58"/>
      <c r="K209" s="20"/>
      <c r="L209" s="20"/>
      <c r="M209" s="20"/>
      <c r="N209" s="20"/>
      <c r="O209" s="20"/>
      <c r="P209" s="20"/>
      <c r="Q209" s="20"/>
      <c r="R209" s="20"/>
      <c r="S209" s="20"/>
      <c r="T209" s="12"/>
      <c r="U209" s="13"/>
      <c r="V209" s="13"/>
      <c r="W209" s="13"/>
      <c r="X209" s="13"/>
      <c r="Y209" s="13"/>
      <c r="Z209" s="13"/>
    </row>
    <row r="210" spans="1:26" ht="24.75" customHeight="1">
      <c r="A210" s="292" t="s">
        <v>738</v>
      </c>
      <c r="B210" s="293" t="s">
        <v>149</v>
      </c>
      <c r="C210" s="293" t="s">
        <v>739</v>
      </c>
      <c r="D210" s="288" t="s">
        <v>740</v>
      </c>
      <c r="E210" s="289" t="s">
        <v>24</v>
      </c>
      <c r="F210" s="289"/>
      <c r="G210" s="290">
        <v>2016</v>
      </c>
      <c r="H210" s="291">
        <v>1</v>
      </c>
      <c r="I210" s="291"/>
      <c r="J210" s="58"/>
      <c r="K210" s="20"/>
      <c r="L210" s="20"/>
      <c r="M210" s="20"/>
      <c r="N210" s="20" t="s">
        <v>147</v>
      </c>
      <c r="O210" s="20"/>
      <c r="P210" s="20"/>
      <c r="Q210" s="20"/>
      <c r="R210" s="20"/>
      <c r="S210" s="20"/>
      <c r="T210" s="12"/>
      <c r="U210" s="13"/>
      <c r="V210" s="13"/>
      <c r="W210" s="13"/>
      <c r="X210" s="13"/>
      <c r="Y210" s="13"/>
      <c r="Z210" s="13"/>
    </row>
    <row r="211" spans="1:26" ht="24.75" customHeight="1">
      <c r="A211" s="292" t="s">
        <v>741</v>
      </c>
      <c r="B211" s="293" t="s">
        <v>742</v>
      </c>
      <c r="C211" s="293" t="s">
        <v>743</v>
      </c>
      <c r="D211" s="288" t="s">
        <v>744</v>
      </c>
      <c r="E211" s="289" t="s">
        <v>24</v>
      </c>
      <c r="F211" s="289"/>
      <c r="G211" s="290">
        <v>2016</v>
      </c>
      <c r="H211" s="291">
        <v>1</v>
      </c>
      <c r="I211" s="291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12"/>
      <c r="U211" s="13"/>
      <c r="V211" s="13"/>
      <c r="W211" s="13"/>
      <c r="X211" s="13"/>
      <c r="Y211" s="13"/>
      <c r="Z211" s="13"/>
    </row>
    <row r="212" spans="1:26" ht="24.75" hidden="1" customHeight="1">
      <c r="A212" s="1" t="s">
        <v>745</v>
      </c>
      <c r="B212" s="14" t="s">
        <v>71</v>
      </c>
      <c r="C212" s="74" t="s">
        <v>746</v>
      </c>
      <c r="D212" s="16" t="s">
        <v>747</v>
      </c>
      <c r="E212" s="17" t="s">
        <v>21</v>
      </c>
      <c r="F212" s="17"/>
      <c r="G212" s="18">
        <v>2015</v>
      </c>
      <c r="H212" s="19">
        <v>1</v>
      </c>
      <c r="I212" s="19"/>
      <c r="J212" s="58"/>
      <c r="K212" s="42"/>
      <c r="L212" s="58"/>
      <c r="M212" s="58"/>
      <c r="N212" s="58"/>
      <c r="O212" s="42"/>
      <c r="P212" s="58"/>
      <c r="Q212" s="58"/>
      <c r="R212" s="58"/>
      <c r="S212" s="42"/>
      <c r="T212" s="12"/>
      <c r="U212" s="12"/>
      <c r="V212" s="12"/>
      <c r="W212" s="12"/>
      <c r="X212" s="12"/>
      <c r="Y212" s="12"/>
      <c r="Z212" s="12"/>
    </row>
    <row r="213" spans="1:26" ht="24.75" customHeight="1">
      <c r="A213" s="294" t="str">
        <f>HYPERLINK("mailto:valerie.sajot@radiofrance.com","valerie.sajot@radiofrance.com")</f>
        <v>valerie.sajot@radiofrance.com</v>
      </c>
      <c r="B213" s="288" t="s">
        <v>84</v>
      </c>
      <c r="C213" s="288" t="s">
        <v>748</v>
      </c>
      <c r="D213" s="288" t="s">
        <v>749</v>
      </c>
      <c r="E213" s="300" t="s">
        <v>750</v>
      </c>
      <c r="F213" s="289"/>
      <c r="G213" s="290">
        <v>2016</v>
      </c>
      <c r="H213" s="291">
        <v>1</v>
      </c>
      <c r="I213" s="291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72"/>
      <c r="U213" s="12"/>
      <c r="V213" s="12"/>
      <c r="W213" s="12"/>
      <c r="X213" s="12"/>
      <c r="Y213" s="12"/>
      <c r="Z213" s="12"/>
    </row>
    <row r="214" spans="1:26" ht="24.75" hidden="1" customHeight="1">
      <c r="A214" s="1"/>
      <c r="B214" s="109" t="s">
        <v>751</v>
      </c>
      <c r="C214" s="109" t="s">
        <v>752</v>
      </c>
      <c r="D214" s="109" t="s">
        <v>753</v>
      </c>
      <c r="E214" s="110" t="s">
        <v>51</v>
      </c>
      <c r="F214" s="17"/>
      <c r="G214" s="18">
        <v>2015</v>
      </c>
      <c r="H214" s="19"/>
      <c r="I214" s="19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12"/>
      <c r="U214" s="13"/>
      <c r="V214" s="13"/>
      <c r="W214" s="13"/>
      <c r="X214" s="13"/>
      <c r="Y214" s="13"/>
      <c r="Z214" s="13"/>
    </row>
    <row r="215" spans="1:26" ht="24.75" hidden="1" customHeight="1">
      <c r="A215" s="75" t="s">
        <v>754</v>
      </c>
      <c r="B215" s="111" t="s">
        <v>755</v>
      </c>
      <c r="C215" s="111" t="s">
        <v>756</v>
      </c>
      <c r="D215" s="111" t="s">
        <v>757</v>
      </c>
      <c r="E215" s="99" t="s">
        <v>758</v>
      </c>
      <c r="F215" s="27" t="s">
        <v>139</v>
      </c>
      <c r="G215" s="28">
        <v>2015</v>
      </c>
      <c r="H215" s="29"/>
      <c r="I215" s="29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12"/>
      <c r="U215" s="13"/>
      <c r="V215" s="13"/>
      <c r="W215" s="13"/>
      <c r="X215" s="13"/>
      <c r="Y215" s="13"/>
      <c r="Z215" s="13"/>
    </row>
    <row r="216" spans="1:26" ht="24.75" customHeight="1">
      <c r="A216" s="294" t="str">
        <f>HYPERLINK("mailto:Anne.SERODE@radiofrance.com","Anne.SERODE@radiofrance.com")</f>
        <v>Anne.SERODE@radiofrance.com</v>
      </c>
      <c r="B216" s="288" t="s">
        <v>554</v>
      </c>
      <c r="C216" s="288" t="s">
        <v>759</v>
      </c>
      <c r="D216" s="288" t="s">
        <v>760</v>
      </c>
      <c r="E216" s="300" t="s">
        <v>750</v>
      </c>
      <c r="F216" s="289"/>
      <c r="G216" s="290">
        <v>2016</v>
      </c>
      <c r="H216" s="291">
        <v>1</v>
      </c>
      <c r="I216" s="291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72"/>
      <c r="U216" s="13"/>
      <c r="V216" s="13"/>
      <c r="W216" s="13"/>
      <c r="X216" s="13"/>
      <c r="Y216" s="13"/>
      <c r="Z216" s="13"/>
    </row>
    <row r="217" spans="1:26" ht="24.75" hidden="1" customHeight="1">
      <c r="A217" s="60"/>
      <c r="B217" s="20" t="s">
        <v>761</v>
      </c>
      <c r="C217" s="20" t="s">
        <v>762</v>
      </c>
      <c r="D217" s="20" t="s">
        <v>763</v>
      </c>
      <c r="E217" s="21"/>
      <c r="F217" s="21"/>
      <c r="G217" s="18"/>
      <c r="H217" s="19">
        <v>1</v>
      </c>
      <c r="I217" s="19"/>
      <c r="J217" s="58"/>
      <c r="K217" s="20"/>
      <c r="L217" s="20"/>
      <c r="M217" s="20"/>
      <c r="N217" s="20"/>
      <c r="O217" s="20"/>
      <c r="P217" s="20"/>
      <c r="Q217" s="20"/>
      <c r="R217" s="20"/>
      <c r="S217" s="20"/>
      <c r="T217" s="12"/>
      <c r="U217" s="13"/>
      <c r="V217" s="13"/>
      <c r="W217" s="13"/>
      <c r="X217" s="13"/>
      <c r="Y217" s="13"/>
      <c r="Z217" s="13"/>
    </row>
    <row r="218" spans="1:26" ht="24.75" hidden="1" customHeight="1">
      <c r="A218" s="60" t="str">
        <f>HYPERLINK("mailto:juliendellifiori@gmail.com","juliendellifiori@gmail.com")</f>
        <v>juliendellifiori@gmail.com</v>
      </c>
      <c r="B218" s="20" t="s">
        <v>764</v>
      </c>
      <c r="C218" s="20" t="s">
        <v>765</v>
      </c>
      <c r="D218" s="20" t="s">
        <v>766</v>
      </c>
      <c r="E218" s="21" t="s">
        <v>29</v>
      </c>
      <c r="F218" s="20"/>
      <c r="G218" s="18">
        <v>2015</v>
      </c>
      <c r="H218" s="19"/>
      <c r="I218" s="19"/>
      <c r="J218" s="20"/>
      <c r="K218" s="20"/>
      <c r="L218" s="20"/>
      <c r="M218" s="20"/>
      <c r="N218" s="20"/>
      <c r="O218" s="20"/>
      <c r="P218" s="20"/>
      <c r="Q218" s="20"/>
      <c r="R218" s="20" t="s">
        <v>147</v>
      </c>
      <c r="S218" s="20"/>
      <c r="T218" s="12"/>
      <c r="U218" s="13"/>
      <c r="V218" s="13"/>
      <c r="W218" s="13"/>
      <c r="X218" s="13"/>
      <c r="Y218" s="13"/>
      <c r="Z218" s="13"/>
    </row>
    <row r="219" spans="1:26" ht="24.75" hidden="1" customHeight="1">
      <c r="A219" s="67" t="s">
        <v>767</v>
      </c>
      <c r="B219" s="68" t="s">
        <v>768</v>
      </c>
      <c r="C219" s="68" t="s">
        <v>769</v>
      </c>
      <c r="D219" s="69" t="s">
        <v>770</v>
      </c>
      <c r="E219" s="70" t="s">
        <v>21</v>
      </c>
      <c r="F219" s="70"/>
      <c r="G219" s="53">
        <v>2016</v>
      </c>
      <c r="H219" s="54">
        <v>1</v>
      </c>
      <c r="I219" s="54"/>
      <c r="J219" s="55"/>
      <c r="K219" s="71"/>
      <c r="L219" s="55"/>
      <c r="M219" s="55"/>
      <c r="N219" s="55"/>
      <c r="O219" s="71"/>
      <c r="P219" s="55"/>
      <c r="Q219" s="55"/>
      <c r="R219" s="55"/>
      <c r="S219" s="71"/>
      <c r="T219" s="72"/>
      <c r="U219" s="12"/>
      <c r="V219" s="12"/>
      <c r="W219" s="12"/>
      <c r="X219" s="12"/>
      <c r="Y219" s="12"/>
      <c r="Z219" s="12"/>
    </row>
    <row r="220" spans="1:26" ht="24.75" hidden="1" customHeight="1">
      <c r="A220" s="112" t="str">
        <f>HYPERLINK("mailto:priscademarez@gmail.com","priscademarez@gmail.com")</f>
        <v>priscademarez@gmail.com</v>
      </c>
      <c r="B220" s="64" t="s">
        <v>771</v>
      </c>
      <c r="C220" s="64" t="s">
        <v>772</v>
      </c>
      <c r="D220" s="64" t="s">
        <v>189</v>
      </c>
      <c r="E220" s="46" t="s">
        <v>773</v>
      </c>
      <c r="F220" s="27"/>
      <c r="G220" s="28">
        <v>2016</v>
      </c>
      <c r="H220" s="29"/>
      <c r="I220" s="29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12"/>
      <c r="U220" s="13"/>
      <c r="V220" s="13"/>
      <c r="W220" s="13"/>
      <c r="X220" s="13"/>
      <c r="Y220" s="13"/>
      <c r="Z220" s="13"/>
    </row>
    <row r="221" spans="1:26" ht="24.75" hidden="1" customHeight="1">
      <c r="A221" s="112" t="str">
        <f>HYPERLINK("mailto:anne.demarque@louvre.fr","anne.demarque@louvre.fr")</f>
        <v>anne.demarque@louvre.fr</v>
      </c>
      <c r="B221" s="64" t="s">
        <v>178</v>
      </c>
      <c r="C221" s="64" t="s">
        <v>774</v>
      </c>
      <c r="D221" s="64" t="s">
        <v>775</v>
      </c>
      <c r="E221" s="46" t="s">
        <v>130</v>
      </c>
      <c r="F221" s="27" t="s">
        <v>139</v>
      </c>
      <c r="G221" s="28">
        <v>2015</v>
      </c>
      <c r="H221" s="29"/>
      <c r="I221" s="29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12"/>
      <c r="U221" s="13"/>
      <c r="V221" s="13"/>
      <c r="W221" s="13"/>
      <c r="X221" s="13"/>
      <c r="Y221" s="13"/>
      <c r="Z221" s="13"/>
    </row>
    <row r="222" spans="1:26" ht="24.75" hidden="1" customHeight="1">
      <c r="A222" s="67" t="s">
        <v>776</v>
      </c>
      <c r="B222" s="68" t="s">
        <v>699</v>
      </c>
      <c r="C222" s="68" t="s">
        <v>777</v>
      </c>
      <c r="D222" s="69" t="s">
        <v>770</v>
      </c>
      <c r="E222" s="70" t="s">
        <v>21</v>
      </c>
      <c r="F222" s="70"/>
      <c r="G222" s="53">
        <v>2016</v>
      </c>
      <c r="H222" s="54">
        <v>1</v>
      </c>
      <c r="I222" s="54"/>
      <c r="J222" s="55"/>
      <c r="K222" s="71"/>
      <c r="L222" s="55"/>
      <c r="M222" s="55"/>
      <c r="N222" s="55"/>
      <c r="O222" s="71"/>
      <c r="P222" s="55"/>
      <c r="Q222" s="55"/>
      <c r="R222" s="55"/>
      <c r="S222" s="71"/>
      <c r="T222" s="72"/>
      <c r="U222" s="12"/>
      <c r="V222" s="12"/>
      <c r="W222" s="12"/>
      <c r="X222" s="12"/>
      <c r="Y222" s="12"/>
      <c r="Z222" s="12"/>
    </row>
    <row r="223" spans="1:26" ht="24.75" hidden="1" customHeight="1">
      <c r="A223" s="67" t="s">
        <v>778</v>
      </c>
      <c r="B223" s="68" t="s">
        <v>84</v>
      </c>
      <c r="C223" s="68" t="s">
        <v>779</v>
      </c>
      <c r="D223" s="69" t="s">
        <v>770</v>
      </c>
      <c r="E223" s="70" t="s">
        <v>21</v>
      </c>
      <c r="F223" s="70"/>
      <c r="G223" s="53">
        <v>2016</v>
      </c>
      <c r="H223" s="54">
        <v>1</v>
      </c>
      <c r="I223" s="54"/>
      <c r="J223" s="55"/>
      <c r="K223" s="71"/>
      <c r="L223" s="55"/>
      <c r="M223" s="55"/>
      <c r="N223" s="55"/>
      <c r="O223" s="71"/>
      <c r="P223" s="55"/>
      <c r="Q223" s="55"/>
      <c r="R223" s="55"/>
      <c r="S223" s="71"/>
      <c r="T223" s="72"/>
      <c r="U223" s="12"/>
      <c r="V223" s="12"/>
      <c r="W223" s="12"/>
      <c r="X223" s="12"/>
      <c r="Y223" s="12"/>
      <c r="Z223" s="12"/>
    </row>
    <row r="224" spans="1:26" ht="24.75" hidden="1" customHeight="1">
      <c r="A224" s="1" t="s">
        <v>780</v>
      </c>
      <c r="B224" s="20" t="s">
        <v>781</v>
      </c>
      <c r="C224" s="20" t="s">
        <v>782</v>
      </c>
      <c r="D224" s="20" t="s">
        <v>783</v>
      </c>
      <c r="E224" s="21" t="s">
        <v>29</v>
      </c>
      <c r="F224" s="21"/>
      <c r="G224" s="18">
        <v>2015</v>
      </c>
      <c r="H224" s="19"/>
      <c r="I224" s="19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12"/>
      <c r="U224" s="13"/>
      <c r="V224" s="13"/>
      <c r="W224" s="13"/>
      <c r="X224" s="13"/>
      <c r="Y224" s="13"/>
      <c r="Z224" s="13"/>
    </row>
    <row r="225" spans="1:26" ht="24.75" hidden="1" customHeight="1">
      <c r="A225" s="1" t="s">
        <v>784</v>
      </c>
      <c r="B225" s="20" t="s">
        <v>319</v>
      </c>
      <c r="C225" s="20" t="s">
        <v>785</v>
      </c>
      <c r="D225" s="20" t="s">
        <v>786</v>
      </c>
      <c r="E225" s="21" t="s">
        <v>51</v>
      </c>
      <c r="F225" s="21"/>
      <c r="G225" s="18">
        <v>2016</v>
      </c>
      <c r="H225" s="19">
        <v>1</v>
      </c>
      <c r="I225" s="19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12"/>
      <c r="U225" s="13"/>
      <c r="V225" s="13"/>
      <c r="W225" s="13"/>
      <c r="X225" s="13"/>
      <c r="Y225" s="13"/>
      <c r="Z225" s="13"/>
    </row>
    <row r="226" spans="1:26" ht="24.75" hidden="1" customHeight="1">
      <c r="A226" s="1" t="s">
        <v>787</v>
      </c>
      <c r="B226" s="20" t="s">
        <v>414</v>
      </c>
      <c r="C226" s="20" t="s">
        <v>788</v>
      </c>
      <c r="D226" s="20" t="s">
        <v>789</v>
      </c>
      <c r="E226" s="21" t="s">
        <v>51</v>
      </c>
      <c r="F226" s="21"/>
      <c r="G226" s="18">
        <v>2016</v>
      </c>
      <c r="H226" s="19">
        <v>1</v>
      </c>
      <c r="I226" s="19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12"/>
      <c r="U226" s="13"/>
      <c r="V226" s="13"/>
      <c r="W226" s="13"/>
      <c r="X226" s="13"/>
      <c r="Y226" s="13"/>
      <c r="Z226" s="13"/>
    </row>
    <row r="227" spans="1:26" ht="24.75" hidden="1" customHeight="1">
      <c r="A227" s="1" t="s">
        <v>790</v>
      </c>
      <c r="B227" s="20" t="s">
        <v>791</v>
      </c>
      <c r="C227" s="20" t="s">
        <v>792</v>
      </c>
      <c r="D227" s="20" t="s">
        <v>793</v>
      </c>
      <c r="E227" s="21" t="s">
        <v>51</v>
      </c>
      <c r="F227" s="21"/>
      <c r="G227" s="18">
        <v>2016</v>
      </c>
      <c r="H227" s="19">
        <v>1</v>
      </c>
      <c r="I227" s="36">
        <v>1</v>
      </c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12"/>
      <c r="U227" s="13"/>
      <c r="V227" s="13"/>
      <c r="W227" s="13"/>
      <c r="X227" s="13"/>
      <c r="Y227" s="13"/>
      <c r="Z227" s="13"/>
    </row>
    <row r="228" spans="1:26" ht="24.75" hidden="1" customHeight="1">
      <c r="A228" s="1" t="s">
        <v>794</v>
      </c>
      <c r="B228" s="20" t="s">
        <v>149</v>
      </c>
      <c r="C228" s="20" t="s">
        <v>795</v>
      </c>
      <c r="D228" s="20" t="s">
        <v>793</v>
      </c>
      <c r="E228" s="21" t="s">
        <v>51</v>
      </c>
      <c r="F228" s="21"/>
      <c r="G228" s="18">
        <v>2016</v>
      </c>
      <c r="H228" s="19">
        <v>1</v>
      </c>
      <c r="I228" s="19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12"/>
      <c r="U228" s="13"/>
      <c r="V228" s="13"/>
      <c r="W228" s="13"/>
      <c r="X228" s="13"/>
      <c r="Y228" s="13"/>
      <c r="Z228" s="13"/>
    </row>
    <row r="229" spans="1:26" ht="24.75" hidden="1" customHeight="1">
      <c r="A229" s="107" t="str">
        <f>HYPERLINK("mailto:mgbuffet@assemblee-nationale.fr","mgbuffet@assemblee-nationale.fr")</f>
        <v>mgbuffet@assemblee-nationale.fr</v>
      </c>
      <c r="B229" s="49" t="s">
        <v>796</v>
      </c>
      <c r="C229" s="49" t="s">
        <v>797</v>
      </c>
      <c r="D229" s="113" t="str">
        <f>HYPERLINK("http://www2.assemblee-nationale.fr/instances/resume/OMC_PO419604","Député / Vice-présidente de la commission des affaires culturelles et de l'éducation")</f>
        <v>Député / Vice-présidente de la commission des affaires culturelles et de l'éducation</v>
      </c>
      <c r="E229" s="51" t="s">
        <v>34</v>
      </c>
      <c r="F229" s="52"/>
      <c r="G229" s="53">
        <v>2016</v>
      </c>
      <c r="H229" s="54">
        <v>1</v>
      </c>
      <c r="I229" s="54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12"/>
      <c r="U229" s="72"/>
      <c r="V229" s="72"/>
      <c r="W229" s="72"/>
      <c r="X229" s="72"/>
      <c r="Y229" s="72"/>
      <c r="Z229" s="72"/>
    </row>
    <row r="230" spans="1:26" ht="24.75" hidden="1" customHeight="1">
      <c r="A230" s="102" t="str">
        <f>HYPERLINK("mailto:mboutih@assemblee-nationale.fr","mboutih@assemblee-nationale.fr")</f>
        <v>mboutih@assemblee-nationale.fr</v>
      </c>
      <c r="B230" s="48" t="s">
        <v>798</v>
      </c>
      <c r="C230" s="49" t="s">
        <v>799</v>
      </c>
      <c r="D230" s="50" t="s">
        <v>800</v>
      </c>
      <c r="E230" s="51" t="s">
        <v>34</v>
      </c>
      <c r="F230" s="52"/>
      <c r="G230" s="53">
        <v>2016</v>
      </c>
      <c r="H230" s="54">
        <v>1</v>
      </c>
      <c r="I230" s="54"/>
      <c r="J230" s="55"/>
      <c r="K230" s="49"/>
      <c r="L230" s="49"/>
      <c r="M230" s="49"/>
      <c r="N230" s="49"/>
      <c r="O230" s="49"/>
      <c r="P230" s="49"/>
      <c r="Q230" s="49"/>
      <c r="R230" s="49"/>
      <c r="S230" s="49"/>
      <c r="T230" s="12"/>
      <c r="U230" s="13"/>
      <c r="V230" s="13"/>
      <c r="W230" s="13"/>
      <c r="X230" s="13"/>
      <c r="Y230" s="13"/>
      <c r="Z230" s="13"/>
    </row>
    <row r="231" spans="1:26" ht="24.75" hidden="1" customHeight="1">
      <c r="A231" s="57" t="s">
        <v>801</v>
      </c>
      <c r="B231" s="109" t="s">
        <v>132</v>
      </c>
      <c r="C231" s="109" t="s">
        <v>802</v>
      </c>
      <c r="D231" s="109" t="s">
        <v>803</v>
      </c>
      <c r="E231" s="17" t="s">
        <v>804</v>
      </c>
      <c r="F231" s="17"/>
      <c r="G231" s="18">
        <v>2016</v>
      </c>
      <c r="H231" s="19">
        <v>1</v>
      </c>
      <c r="I231" s="36">
        <v>1</v>
      </c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12"/>
      <c r="U231" s="13"/>
      <c r="V231" s="13"/>
      <c r="W231" s="13"/>
      <c r="X231" s="13"/>
      <c r="Y231" s="13"/>
      <c r="Z231" s="13"/>
    </row>
    <row r="232" spans="1:26" ht="24.75" hidden="1" customHeight="1">
      <c r="A232" s="1" t="s">
        <v>805</v>
      </c>
      <c r="B232" s="109" t="s">
        <v>268</v>
      </c>
      <c r="C232" s="109" t="s">
        <v>802</v>
      </c>
      <c r="D232" s="109" t="s">
        <v>803</v>
      </c>
      <c r="E232" s="17" t="s">
        <v>804</v>
      </c>
      <c r="F232" s="17"/>
      <c r="G232" s="18">
        <v>2016</v>
      </c>
      <c r="H232" s="19">
        <v>1</v>
      </c>
      <c r="I232" s="19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12"/>
      <c r="U232" s="13"/>
      <c r="V232" s="13"/>
      <c r="W232" s="13"/>
      <c r="X232" s="13"/>
      <c r="Y232" s="13"/>
      <c r="Z232" s="13"/>
    </row>
    <row r="233" spans="1:26" ht="24.75" hidden="1" customHeight="1">
      <c r="A233" s="1" t="s">
        <v>806</v>
      </c>
      <c r="B233" s="20" t="s">
        <v>807</v>
      </c>
      <c r="C233" s="20" t="s">
        <v>808</v>
      </c>
      <c r="D233" s="20" t="s">
        <v>809</v>
      </c>
      <c r="E233" s="21" t="s">
        <v>51</v>
      </c>
      <c r="F233" s="21"/>
      <c r="G233" s="18">
        <v>2016</v>
      </c>
      <c r="H233" s="19">
        <v>1</v>
      </c>
      <c r="I233" s="19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12"/>
      <c r="U233" s="13"/>
      <c r="V233" s="13"/>
      <c r="W233" s="13"/>
      <c r="X233" s="13"/>
      <c r="Y233" s="13"/>
      <c r="Z233" s="13"/>
    </row>
    <row r="234" spans="1:26" ht="24.75" hidden="1" customHeight="1">
      <c r="A234" s="59" t="s">
        <v>810</v>
      </c>
      <c r="B234" s="20" t="s">
        <v>183</v>
      </c>
      <c r="C234" s="20" t="s">
        <v>811</v>
      </c>
      <c r="D234" s="20" t="s">
        <v>809</v>
      </c>
      <c r="E234" s="21" t="s">
        <v>51</v>
      </c>
      <c r="F234" s="21"/>
      <c r="G234" s="18">
        <v>2016</v>
      </c>
      <c r="H234" s="19">
        <v>1</v>
      </c>
      <c r="I234" s="19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12"/>
      <c r="U234" s="13"/>
      <c r="V234" s="13"/>
      <c r="W234" s="13"/>
      <c r="X234" s="13"/>
      <c r="Y234" s="13"/>
      <c r="Z234" s="13"/>
    </row>
    <row r="235" spans="1:26" ht="24.75" hidden="1" customHeight="1">
      <c r="A235" s="1" t="s">
        <v>812</v>
      </c>
      <c r="B235" s="20" t="s">
        <v>202</v>
      </c>
      <c r="C235" s="20" t="s">
        <v>813</v>
      </c>
      <c r="D235" s="20" t="s">
        <v>814</v>
      </c>
      <c r="E235" s="21" t="s">
        <v>130</v>
      </c>
      <c r="F235" s="21"/>
      <c r="G235" s="18">
        <v>2015</v>
      </c>
      <c r="H235" s="19">
        <v>1</v>
      </c>
      <c r="I235" s="19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12"/>
      <c r="U235" s="12"/>
      <c r="V235" s="12"/>
      <c r="W235" s="12"/>
      <c r="X235" s="12"/>
      <c r="Y235" s="12"/>
      <c r="Z235" s="12"/>
    </row>
    <row r="236" spans="1:26" ht="24.75" hidden="1" customHeight="1">
      <c r="A236" s="60" t="str">
        <f>HYPERLINK("mailto:Aurelie.martzel@ecoemballages.fr","Aurelie.martzel@ecoemballages.fr")</f>
        <v>Aurelie.martzel@ecoemballages.fr</v>
      </c>
      <c r="B236" s="20" t="s">
        <v>815</v>
      </c>
      <c r="C236" s="20" t="s">
        <v>816</v>
      </c>
      <c r="D236" s="20" t="s">
        <v>814</v>
      </c>
      <c r="E236" s="21" t="s">
        <v>130</v>
      </c>
      <c r="F236" s="21"/>
      <c r="G236" s="18">
        <v>2015</v>
      </c>
      <c r="H236" s="19">
        <v>1</v>
      </c>
      <c r="I236" s="19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12"/>
      <c r="U236" s="12"/>
      <c r="V236" s="12"/>
      <c r="W236" s="12"/>
      <c r="X236" s="12"/>
      <c r="Y236" s="12"/>
      <c r="Z236" s="12"/>
    </row>
    <row r="237" spans="1:26" ht="24.75" hidden="1" customHeight="1">
      <c r="A237" s="1" t="s">
        <v>817</v>
      </c>
      <c r="B237" s="20" t="s">
        <v>818</v>
      </c>
      <c r="C237" s="20" t="s">
        <v>819</v>
      </c>
      <c r="D237" s="20" t="s">
        <v>814</v>
      </c>
      <c r="E237" s="21" t="s">
        <v>130</v>
      </c>
      <c r="F237" s="21"/>
      <c r="G237" s="18">
        <v>2015</v>
      </c>
      <c r="H237" s="19">
        <v>1</v>
      </c>
      <c r="I237" s="19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12"/>
      <c r="U237" s="12"/>
      <c r="V237" s="12"/>
      <c r="W237" s="12"/>
      <c r="X237" s="12"/>
      <c r="Y237" s="12"/>
      <c r="Z237" s="12"/>
    </row>
    <row r="238" spans="1:26" ht="24.75" hidden="1" customHeight="1">
      <c r="A238" s="1" t="s">
        <v>820</v>
      </c>
      <c r="B238" s="20" t="s">
        <v>821</v>
      </c>
      <c r="C238" s="20" t="s">
        <v>822</v>
      </c>
      <c r="D238" s="20" t="s">
        <v>823</v>
      </c>
      <c r="E238" s="21" t="s">
        <v>51</v>
      </c>
      <c r="F238" s="21"/>
      <c r="G238" s="18">
        <v>2016</v>
      </c>
      <c r="H238" s="19">
        <v>1</v>
      </c>
      <c r="I238" s="19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12"/>
      <c r="U238" s="12"/>
      <c r="V238" s="12"/>
      <c r="W238" s="12"/>
      <c r="X238" s="12"/>
      <c r="Y238" s="12"/>
      <c r="Z238" s="12"/>
    </row>
    <row r="239" spans="1:26" ht="24.75" hidden="1" customHeight="1">
      <c r="A239" s="1" t="s">
        <v>824</v>
      </c>
      <c r="B239" s="49" t="s">
        <v>202</v>
      </c>
      <c r="C239" s="49" t="s">
        <v>825</v>
      </c>
      <c r="D239" s="49" t="s">
        <v>826</v>
      </c>
      <c r="E239" s="52" t="s">
        <v>51</v>
      </c>
      <c r="F239" s="52"/>
      <c r="G239" s="18">
        <v>2016</v>
      </c>
      <c r="H239" s="19">
        <v>1</v>
      </c>
      <c r="I239" s="19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12"/>
      <c r="U239" s="12"/>
      <c r="V239" s="12"/>
      <c r="W239" s="12"/>
      <c r="X239" s="12"/>
      <c r="Y239" s="12"/>
      <c r="Z239" s="12"/>
    </row>
    <row r="240" spans="1:26" ht="24.75" hidden="1" customHeight="1">
      <c r="A240" s="1" t="s">
        <v>827</v>
      </c>
      <c r="B240" s="20" t="s">
        <v>828</v>
      </c>
      <c r="C240" s="20" t="s">
        <v>829</v>
      </c>
      <c r="D240" s="20" t="s">
        <v>830</v>
      </c>
      <c r="E240" s="21" t="s">
        <v>51</v>
      </c>
      <c r="F240" s="21"/>
      <c r="G240" s="18">
        <v>2015</v>
      </c>
      <c r="H240" s="19">
        <v>1</v>
      </c>
      <c r="I240" s="19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12"/>
      <c r="U240" s="13"/>
      <c r="V240" s="13"/>
      <c r="W240" s="13"/>
      <c r="X240" s="13"/>
      <c r="Y240" s="13"/>
      <c r="Z240" s="13"/>
    </row>
    <row r="241" spans="1:26" ht="24.75" hidden="1" customHeight="1">
      <c r="A241" s="1" t="s">
        <v>831</v>
      </c>
      <c r="B241" s="20" t="s">
        <v>832</v>
      </c>
      <c r="C241" s="20" t="s">
        <v>833</v>
      </c>
      <c r="D241" s="20" t="s">
        <v>834</v>
      </c>
      <c r="E241" s="21" t="s">
        <v>51</v>
      </c>
      <c r="F241" s="21"/>
      <c r="G241" s="18">
        <v>2016</v>
      </c>
      <c r="H241" s="19">
        <v>1</v>
      </c>
      <c r="I241" s="19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12"/>
      <c r="U241" s="13"/>
      <c r="V241" s="13"/>
      <c r="W241" s="13"/>
      <c r="X241" s="13"/>
      <c r="Y241" s="13"/>
      <c r="Z241" s="13"/>
    </row>
    <row r="242" spans="1:26" ht="24.75" hidden="1" customHeight="1">
      <c r="A242" s="114" t="s">
        <v>835</v>
      </c>
      <c r="B242" s="115" t="s">
        <v>836</v>
      </c>
      <c r="C242" s="116" t="s">
        <v>837</v>
      </c>
      <c r="D242" s="115" t="s">
        <v>838</v>
      </c>
      <c r="E242" s="117" t="s">
        <v>130</v>
      </c>
      <c r="F242" s="117"/>
      <c r="G242" s="53">
        <v>2016</v>
      </c>
      <c r="H242" s="54">
        <v>1</v>
      </c>
      <c r="I242" s="54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72"/>
      <c r="U242" s="12"/>
      <c r="V242" s="12"/>
      <c r="W242" s="12"/>
      <c r="X242" s="12"/>
      <c r="Y242" s="12"/>
      <c r="Z242" s="12"/>
    </row>
    <row r="243" spans="1:26" ht="24.75" hidden="1" customHeight="1">
      <c r="A243" s="91" t="s">
        <v>839</v>
      </c>
      <c r="B243" s="26" t="s">
        <v>840</v>
      </c>
      <c r="C243" s="26" t="s">
        <v>841</v>
      </c>
      <c r="D243" s="45" t="s">
        <v>842</v>
      </c>
      <c r="E243" s="27" t="s">
        <v>843</v>
      </c>
      <c r="F243" s="27"/>
      <c r="G243" s="28">
        <v>2015</v>
      </c>
      <c r="H243" s="28">
        <v>1</v>
      </c>
      <c r="I243" s="29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12"/>
      <c r="U243" s="13"/>
      <c r="V243" s="13"/>
      <c r="W243" s="13"/>
      <c r="X243" s="13"/>
      <c r="Y243" s="13"/>
      <c r="Z243" s="13"/>
    </row>
    <row r="244" spans="1:26" ht="24.75" hidden="1" customHeight="1">
      <c r="A244" s="75" t="s">
        <v>844</v>
      </c>
      <c r="B244" s="45" t="s">
        <v>461</v>
      </c>
      <c r="C244" s="45" t="s">
        <v>845</v>
      </c>
      <c r="D244" s="45" t="s">
        <v>846</v>
      </c>
      <c r="E244" s="46" t="s">
        <v>181</v>
      </c>
      <c r="F244" s="46"/>
      <c r="G244" s="28">
        <v>2015</v>
      </c>
      <c r="H244" s="29"/>
      <c r="I244" s="29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12"/>
      <c r="U244" s="13"/>
      <c r="V244" s="13"/>
      <c r="W244" s="13"/>
      <c r="X244" s="13"/>
      <c r="Y244" s="13"/>
      <c r="Z244" s="13"/>
    </row>
    <row r="245" spans="1:26" ht="24.75" hidden="1" customHeight="1">
      <c r="A245" s="91" t="s">
        <v>847</v>
      </c>
      <c r="B245" s="64" t="s">
        <v>848</v>
      </c>
      <c r="C245" s="64" t="s">
        <v>849</v>
      </c>
      <c r="D245" s="64" t="s">
        <v>129</v>
      </c>
      <c r="E245" s="46" t="s">
        <v>42</v>
      </c>
      <c r="F245" s="27"/>
      <c r="G245" s="28">
        <v>2015</v>
      </c>
      <c r="H245" s="29"/>
      <c r="I245" s="29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12"/>
      <c r="U245" s="12"/>
      <c r="V245" s="12"/>
      <c r="W245" s="12"/>
      <c r="X245" s="12"/>
      <c r="Y245" s="12"/>
      <c r="Z245" s="12"/>
    </row>
    <row r="246" spans="1:26" ht="24.75" hidden="1" customHeight="1">
      <c r="A246" s="67" t="s">
        <v>850</v>
      </c>
      <c r="B246" s="68" t="s">
        <v>141</v>
      </c>
      <c r="C246" s="68" t="s">
        <v>851</v>
      </c>
      <c r="D246" s="69" t="s">
        <v>852</v>
      </c>
      <c r="E246" s="70" t="s">
        <v>21</v>
      </c>
      <c r="F246" s="70"/>
      <c r="G246" s="53">
        <v>2016</v>
      </c>
      <c r="H246" s="54">
        <v>1</v>
      </c>
      <c r="I246" s="54"/>
      <c r="J246" s="55"/>
      <c r="K246" s="49"/>
      <c r="L246" s="49"/>
      <c r="M246" s="49"/>
      <c r="N246" s="49"/>
      <c r="O246" s="49"/>
      <c r="P246" s="49"/>
      <c r="Q246" s="49"/>
      <c r="R246" s="49"/>
      <c r="S246" s="49"/>
      <c r="T246" s="72"/>
      <c r="U246" s="72"/>
      <c r="V246" s="72"/>
      <c r="W246" s="72"/>
      <c r="X246" s="72"/>
      <c r="Y246" s="72"/>
      <c r="Z246" s="72"/>
    </row>
    <row r="247" spans="1:26" ht="24.75" hidden="1" customHeight="1">
      <c r="A247" s="30" t="s">
        <v>853</v>
      </c>
      <c r="B247" s="26" t="s">
        <v>854</v>
      </c>
      <c r="C247" s="26" t="s">
        <v>855</v>
      </c>
      <c r="D247" s="45" t="s">
        <v>856</v>
      </c>
      <c r="E247" s="27" t="s">
        <v>843</v>
      </c>
      <c r="F247" s="27"/>
      <c r="G247" s="28">
        <v>2015</v>
      </c>
      <c r="H247" s="28">
        <v>1</v>
      </c>
      <c r="I247" s="29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12"/>
      <c r="U247" s="13"/>
      <c r="V247" s="13"/>
      <c r="W247" s="13"/>
      <c r="X247" s="13"/>
      <c r="Y247" s="13"/>
      <c r="Z247" s="13"/>
    </row>
    <row r="248" spans="1:26" ht="24.75" hidden="1" customHeight="1">
      <c r="A248" s="1" t="s">
        <v>857</v>
      </c>
      <c r="B248" s="20" t="s">
        <v>858</v>
      </c>
      <c r="C248" s="20" t="s">
        <v>859</v>
      </c>
      <c r="D248" s="20" t="s">
        <v>860</v>
      </c>
      <c r="E248" s="21" t="s">
        <v>181</v>
      </c>
      <c r="F248" s="21"/>
      <c r="G248" s="18">
        <v>2016</v>
      </c>
      <c r="H248" s="19">
        <v>1</v>
      </c>
      <c r="I248" s="36">
        <v>0</v>
      </c>
      <c r="J248" s="20"/>
      <c r="K248" s="20"/>
      <c r="L248" s="20"/>
      <c r="M248" s="20"/>
      <c r="N248" s="20"/>
      <c r="O248" s="20" t="s">
        <v>147</v>
      </c>
      <c r="P248" s="20"/>
      <c r="Q248" s="20"/>
      <c r="R248" s="20"/>
      <c r="S248" s="20"/>
      <c r="T248" s="12"/>
      <c r="U248" s="13"/>
      <c r="V248" s="13"/>
      <c r="W248" s="13"/>
      <c r="X248" s="13"/>
      <c r="Y248" s="13"/>
      <c r="Z248" s="13"/>
    </row>
    <row r="249" spans="1:26" ht="24.75" hidden="1" customHeight="1">
      <c r="A249" s="91" t="s">
        <v>861</v>
      </c>
      <c r="B249" s="26" t="s">
        <v>862</v>
      </c>
      <c r="C249" s="26" t="s">
        <v>863</v>
      </c>
      <c r="D249" s="45" t="s">
        <v>864</v>
      </c>
      <c r="E249" s="27" t="s">
        <v>843</v>
      </c>
      <c r="F249" s="27"/>
      <c r="G249" s="28">
        <v>2015</v>
      </c>
      <c r="H249" s="28">
        <v>1</v>
      </c>
      <c r="I249" s="29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12"/>
      <c r="U249" s="13"/>
      <c r="V249" s="13"/>
      <c r="W249" s="13"/>
      <c r="X249" s="13"/>
      <c r="Y249" s="13"/>
      <c r="Z249" s="13"/>
    </row>
    <row r="250" spans="1:26" ht="24.75" hidden="1" customHeight="1">
      <c r="A250" s="57" t="s">
        <v>865</v>
      </c>
      <c r="B250" s="118" t="s">
        <v>866</v>
      </c>
      <c r="C250" s="118" t="s">
        <v>867</v>
      </c>
      <c r="D250" s="119" t="s">
        <v>867</v>
      </c>
      <c r="E250" s="120" t="s">
        <v>21</v>
      </c>
      <c r="F250" s="121"/>
      <c r="G250" s="122">
        <v>2015</v>
      </c>
      <c r="H250" s="123">
        <v>1</v>
      </c>
      <c r="I250" s="124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5"/>
      <c r="U250" s="125"/>
      <c r="V250" s="125"/>
      <c r="W250" s="125"/>
      <c r="X250" s="125"/>
      <c r="Y250" s="125"/>
      <c r="Z250" s="125"/>
    </row>
    <row r="251" spans="1:26" ht="24.75" hidden="1" customHeight="1">
      <c r="A251" s="1" t="s">
        <v>868</v>
      </c>
      <c r="B251" s="20" t="s">
        <v>869</v>
      </c>
      <c r="C251" s="20" t="s">
        <v>870</v>
      </c>
      <c r="D251" s="20" t="s">
        <v>871</v>
      </c>
      <c r="E251" s="21" t="s">
        <v>181</v>
      </c>
      <c r="F251" s="21"/>
      <c r="G251" s="18">
        <v>2016</v>
      </c>
      <c r="H251" s="19">
        <v>1</v>
      </c>
      <c r="I251" s="36">
        <v>1</v>
      </c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12"/>
      <c r="U251" s="13"/>
      <c r="V251" s="13"/>
      <c r="W251" s="13"/>
      <c r="X251" s="13"/>
      <c r="Y251" s="13"/>
      <c r="Z251" s="13"/>
    </row>
    <row r="252" spans="1:26" ht="24.75" hidden="1" customHeight="1">
      <c r="A252" s="1" t="s">
        <v>872</v>
      </c>
      <c r="B252" s="20" t="s">
        <v>873</v>
      </c>
      <c r="C252" s="20" t="s">
        <v>874</v>
      </c>
      <c r="D252" s="20" t="s">
        <v>875</v>
      </c>
      <c r="E252" s="21" t="s">
        <v>29</v>
      </c>
      <c r="F252" s="20"/>
      <c r="G252" s="18">
        <v>2015</v>
      </c>
      <c r="H252" s="19"/>
      <c r="I252" s="19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12"/>
      <c r="U252" s="13"/>
      <c r="V252" s="13"/>
      <c r="W252" s="13"/>
      <c r="X252" s="13"/>
      <c r="Y252" s="13"/>
      <c r="Z252" s="13"/>
    </row>
    <row r="253" spans="1:26" ht="24.75" hidden="1" customHeight="1">
      <c r="A253" s="1" t="s">
        <v>876</v>
      </c>
      <c r="B253" s="20" t="s">
        <v>31</v>
      </c>
      <c r="C253" s="20" t="s">
        <v>877</v>
      </c>
      <c r="D253" s="12" t="s">
        <v>878</v>
      </c>
      <c r="E253" s="24" t="s">
        <v>34</v>
      </c>
      <c r="F253" s="21"/>
      <c r="G253" s="18">
        <v>2016</v>
      </c>
      <c r="H253" s="19">
        <v>1</v>
      </c>
      <c r="I253" s="19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12"/>
      <c r="U253" s="13"/>
      <c r="V253" s="13"/>
      <c r="W253" s="13"/>
      <c r="X253" s="13"/>
      <c r="Y253" s="13"/>
      <c r="Z253" s="13"/>
    </row>
    <row r="254" spans="1:26" ht="24.75" hidden="1" customHeight="1">
      <c r="A254" s="1" t="s">
        <v>879</v>
      </c>
      <c r="B254" s="20" t="s">
        <v>880</v>
      </c>
      <c r="C254" s="20" t="s">
        <v>881</v>
      </c>
      <c r="D254" s="20" t="s">
        <v>632</v>
      </c>
      <c r="E254" s="21" t="s">
        <v>29</v>
      </c>
      <c r="F254" s="21"/>
      <c r="G254" s="18">
        <v>2016</v>
      </c>
      <c r="H254" s="19">
        <v>1</v>
      </c>
      <c r="I254" s="36">
        <v>0</v>
      </c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12"/>
      <c r="U254" s="13"/>
      <c r="V254" s="13"/>
      <c r="W254" s="13"/>
      <c r="X254" s="13"/>
      <c r="Y254" s="13"/>
      <c r="Z254" s="13"/>
    </row>
    <row r="255" spans="1:26" ht="24.75" hidden="1" customHeight="1">
      <c r="A255" s="1" t="s">
        <v>882</v>
      </c>
      <c r="B255" s="20" t="s">
        <v>883</v>
      </c>
      <c r="C255" s="20" t="s">
        <v>884</v>
      </c>
      <c r="D255" s="20" t="s">
        <v>632</v>
      </c>
      <c r="E255" s="21" t="s">
        <v>29</v>
      </c>
      <c r="F255" s="21"/>
      <c r="G255" s="18">
        <v>2016</v>
      </c>
      <c r="H255" s="19">
        <v>1</v>
      </c>
      <c r="I255" s="19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12"/>
      <c r="U255" s="13"/>
      <c r="V255" s="13"/>
      <c r="W255" s="13"/>
      <c r="X255" s="13"/>
      <c r="Y255" s="13"/>
      <c r="Z255" s="13"/>
    </row>
    <row r="256" spans="1:26" ht="24.75" hidden="1" customHeight="1">
      <c r="A256" s="1" t="s">
        <v>885</v>
      </c>
      <c r="B256" s="20" t="s">
        <v>886</v>
      </c>
      <c r="C256" s="20" t="s">
        <v>887</v>
      </c>
      <c r="D256" s="20" t="s">
        <v>632</v>
      </c>
      <c r="E256" s="21" t="s">
        <v>29</v>
      </c>
      <c r="F256" s="21"/>
      <c r="G256" s="18">
        <v>2016</v>
      </c>
      <c r="H256" s="19">
        <v>1</v>
      </c>
      <c r="I256" s="19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12"/>
      <c r="U256" s="13"/>
      <c r="V256" s="13"/>
      <c r="W256" s="13"/>
      <c r="X256" s="13"/>
      <c r="Y256" s="13"/>
      <c r="Z256" s="13"/>
    </row>
    <row r="257" spans="1:26" ht="24.75" hidden="1" customHeight="1">
      <c r="A257" s="1" t="s">
        <v>888</v>
      </c>
      <c r="B257" s="20" t="s">
        <v>889</v>
      </c>
      <c r="C257" s="20" t="s">
        <v>890</v>
      </c>
      <c r="D257" s="20" t="s">
        <v>632</v>
      </c>
      <c r="E257" s="21" t="s">
        <v>29</v>
      </c>
      <c r="F257" s="21"/>
      <c r="G257" s="18">
        <v>2016</v>
      </c>
      <c r="H257" s="19">
        <v>1</v>
      </c>
      <c r="I257" s="36">
        <v>0</v>
      </c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12"/>
      <c r="U257" s="12"/>
      <c r="V257" s="12"/>
      <c r="W257" s="12"/>
      <c r="X257" s="12"/>
      <c r="Y257" s="12"/>
      <c r="Z257" s="12"/>
    </row>
    <row r="258" spans="1:26" ht="24.75" customHeight="1">
      <c r="A258" s="294" t="str">
        <f>HYPERLINK("mailto:Herve.RIESEN@radiofrance.com","Herve.RIESEN@radiofrance.com")</f>
        <v>Herve.RIESEN@radiofrance.com</v>
      </c>
      <c r="B258" s="288" t="s">
        <v>891</v>
      </c>
      <c r="C258" s="288" t="s">
        <v>892</v>
      </c>
      <c r="D258" s="288" t="s">
        <v>632</v>
      </c>
      <c r="E258" s="289" t="s">
        <v>354</v>
      </c>
      <c r="F258" s="289"/>
      <c r="G258" s="290">
        <v>2016</v>
      </c>
      <c r="H258" s="291">
        <v>1</v>
      </c>
      <c r="I258" s="291"/>
      <c r="J258" s="20"/>
      <c r="K258" s="20"/>
      <c r="L258" s="20"/>
      <c r="M258" s="20"/>
      <c r="N258" s="20"/>
      <c r="O258" s="20"/>
      <c r="P258" s="20"/>
      <c r="Q258" s="20" t="s">
        <v>147</v>
      </c>
      <c r="R258" s="20"/>
      <c r="S258" s="20"/>
      <c r="T258" s="12"/>
      <c r="U258" s="13"/>
      <c r="V258" s="13"/>
      <c r="W258" s="13"/>
      <c r="X258" s="13"/>
      <c r="Y258" s="13"/>
      <c r="Z258" s="13"/>
    </row>
    <row r="259" spans="1:26" ht="24.75" hidden="1" customHeight="1">
      <c r="A259" s="75" t="s">
        <v>893</v>
      </c>
      <c r="B259" s="45" t="s">
        <v>894</v>
      </c>
      <c r="C259" s="45" t="s">
        <v>895</v>
      </c>
      <c r="D259" s="45" t="s">
        <v>896</v>
      </c>
      <c r="E259" s="46" t="s">
        <v>897</v>
      </c>
      <c r="F259" s="46"/>
      <c r="G259" s="28">
        <v>2015</v>
      </c>
      <c r="H259" s="29"/>
      <c r="I259" s="29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12"/>
      <c r="U259" s="13"/>
      <c r="V259" s="13"/>
      <c r="W259" s="13"/>
      <c r="X259" s="13"/>
      <c r="Y259" s="13"/>
      <c r="Z259" s="13"/>
    </row>
    <row r="260" spans="1:26" ht="24.75" hidden="1" customHeight="1">
      <c r="A260" s="60" t="str">
        <f>HYPERLINK("mailto:charlotte.bibring@radiofrance.com","charlotte.bibring@radiofrance.com")</f>
        <v>charlotte.bibring@radiofrance.com</v>
      </c>
      <c r="B260" s="20" t="s">
        <v>165</v>
      </c>
      <c r="C260" s="20" t="s">
        <v>898</v>
      </c>
      <c r="D260" s="20" t="s">
        <v>899</v>
      </c>
      <c r="E260" s="21" t="s">
        <v>29</v>
      </c>
      <c r="F260" s="20"/>
      <c r="G260" s="18">
        <v>2016</v>
      </c>
      <c r="H260" s="19">
        <v>1</v>
      </c>
      <c r="I260" s="19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12"/>
      <c r="U260" s="13"/>
      <c r="V260" s="13"/>
      <c r="W260" s="13"/>
      <c r="X260" s="13"/>
      <c r="Y260" s="13"/>
      <c r="Z260" s="13"/>
    </row>
    <row r="261" spans="1:26" ht="24.75" hidden="1" customHeight="1">
      <c r="A261" s="1" t="s">
        <v>900</v>
      </c>
      <c r="B261" s="20" t="s">
        <v>901</v>
      </c>
      <c r="C261" s="20" t="s">
        <v>902</v>
      </c>
      <c r="D261" s="20" t="s">
        <v>440</v>
      </c>
      <c r="E261" s="21" t="s">
        <v>29</v>
      </c>
      <c r="F261" s="21"/>
      <c r="G261" s="18">
        <v>2015</v>
      </c>
      <c r="H261" s="19"/>
      <c r="I261" s="19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12"/>
      <c r="U261" s="13"/>
      <c r="V261" s="13"/>
      <c r="W261" s="13"/>
      <c r="X261" s="13"/>
      <c r="Y261" s="13"/>
      <c r="Z261" s="13"/>
    </row>
    <row r="262" spans="1:26" ht="24.75" hidden="1" customHeight="1">
      <c r="A262" s="1" t="s">
        <v>903</v>
      </c>
      <c r="B262" s="49" t="s">
        <v>559</v>
      </c>
      <c r="C262" s="49" t="s">
        <v>904</v>
      </c>
      <c r="D262" s="49" t="s">
        <v>905</v>
      </c>
      <c r="E262" s="52" t="s">
        <v>181</v>
      </c>
      <c r="F262" s="52"/>
      <c r="G262" s="18">
        <v>2015</v>
      </c>
      <c r="H262" s="19"/>
      <c r="I262" s="19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12"/>
      <c r="U262" s="13"/>
      <c r="V262" s="13"/>
      <c r="W262" s="13"/>
      <c r="X262" s="13"/>
      <c r="Y262" s="13"/>
      <c r="Z262" s="13"/>
    </row>
    <row r="263" spans="1:26" ht="24.75" customHeight="1">
      <c r="A263" s="287" t="s">
        <v>2537</v>
      </c>
      <c r="B263" s="288" t="s">
        <v>352</v>
      </c>
      <c r="C263" s="288" t="s">
        <v>2538</v>
      </c>
      <c r="D263" s="288" t="s">
        <v>632</v>
      </c>
      <c r="E263" s="289" t="s">
        <v>750</v>
      </c>
      <c r="F263" s="289"/>
      <c r="G263" s="290">
        <v>2017</v>
      </c>
      <c r="H263" s="291">
        <v>1</v>
      </c>
      <c r="I263" s="291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85"/>
      <c r="U263" s="13"/>
      <c r="V263" s="13"/>
      <c r="W263" s="13"/>
      <c r="X263" s="13"/>
      <c r="Y263" s="13"/>
      <c r="Z263" s="13"/>
    </row>
    <row r="264" spans="1:26" ht="24.75" customHeight="1">
      <c r="A264" s="292" t="s">
        <v>906</v>
      </c>
      <c r="B264" s="288" t="s">
        <v>107</v>
      </c>
      <c r="C264" s="288" t="s">
        <v>907</v>
      </c>
      <c r="D264" s="288" t="s">
        <v>908</v>
      </c>
      <c r="E264" s="289" t="s">
        <v>24</v>
      </c>
      <c r="F264" s="289"/>
      <c r="G264" s="290">
        <v>2016</v>
      </c>
      <c r="H264" s="291">
        <v>1</v>
      </c>
      <c r="I264" s="291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12"/>
      <c r="U264" s="13"/>
      <c r="V264" s="13"/>
      <c r="W264" s="13"/>
      <c r="X264" s="13"/>
      <c r="Y264" s="13"/>
      <c r="Z264" s="13"/>
    </row>
    <row r="265" spans="1:26" ht="24.75" customHeight="1">
      <c r="A265" s="292" t="s">
        <v>909</v>
      </c>
      <c r="B265" s="288" t="s">
        <v>910</v>
      </c>
      <c r="C265" s="288" t="s">
        <v>911</v>
      </c>
      <c r="D265" s="293" t="s">
        <v>912</v>
      </c>
      <c r="E265" s="289" t="s">
        <v>24</v>
      </c>
      <c r="F265" s="289"/>
      <c r="G265" s="290">
        <v>2016</v>
      </c>
      <c r="H265" s="291">
        <v>1</v>
      </c>
      <c r="I265" s="291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12"/>
      <c r="U265" s="72"/>
      <c r="V265" s="72"/>
      <c r="W265" s="72"/>
      <c r="X265" s="72"/>
      <c r="Y265" s="72"/>
      <c r="Z265" s="72"/>
    </row>
    <row r="266" spans="1:26" ht="24.75" hidden="1" customHeight="1">
      <c r="A266" s="57" t="s">
        <v>913</v>
      </c>
      <c r="B266" s="20" t="s">
        <v>914</v>
      </c>
      <c r="C266" s="20" t="s">
        <v>915</v>
      </c>
      <c r="D266" s="20" t="s">
        <v>916</v>
      </c>
      <c r="E266" s="21" t="s">
        <v>29</v>
      </c>
      <c r="F266" s="21"/>
      <c r="G266" s="18">
        <v>2016</v>
      </c>
      <c r="H266" s="19">
        <v>1</v>
      </c>
      <c r="I266" s="19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12"/>
      <c r="U266" s="13"/>
      <c r="V266" s="13"/>
      <c r="W266" s="13"/>
      <c r="X266" s="13"/>
      <c r="Y266" s="13"/>
      <c r="Z266" s="13"/>
    </row>
    <row r="267" spans="1:26" ht="24.75" hidden="1" customHeight="1">
      <c r="A267" s="126" t="s">
        <v>917</v>
      </c>
      <c r="B267" s="20" t="s">
        <v>894</v>
      </c>
      <c r="C267" s="20" t="s">
        <v>918</v>
      </c>
      <c r="D267" s="20" t="s">
        <v>919</v>
      </c>
      <c r="E267" s="21" t="s">
        <v>181</v>
      </c>
      <c r="F267" s="21"/>
      <c r="G267" s="18">
        <v>2016</v>
      </c>
      <c r="H267" s="19">
        <v>1</v>
      </c>
      <c r="I267" s="19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12"/>
      <c r="U267" s="13"/>
      <c r="V267" s="13"/>
      <c r="W267" s="13"/>
      <c r="X267" s="13"/>
      <c r="Y267" s="13"/>
      <c r="Z267" s="13"/>
    </row>
    <row r="268" spans="1:26" ht="24.75" hidden="1" customHeight="1">
      <c r="A268" s="127" t="s">
        <v>920</v>
      </c>
      <c r="B268" s="33" t="s">
        <v>921</v>
      </c>
      <c r="C268" s="33" t="s">
        <v>922</v>
      </c>
      <c r="D268" s="20" t="s">
        <v>923</v>
      </c>
      <c r="E268" s="21" t="s">
        <v>181</v>
      </c>
      <c r="F268" s="21"/>
      <c r="G268" s="18">
        <v>2015</v>
      </c>
      <c r="H268" s="19">
        <v>1</v>
      </c>
      <c r="I268" s="19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12"/>
      <c r="U268" s="13"/>
      <c r="V268" s="13"/>
      <c r="W268" s="13"/>
      <c r="X268" s="13"/>
      <c r="Y268" s="13"/>
      <c r="Z268" s="13"/>
    </row>
    <row r="269" spans="1:26" ht="24.75" hidden="1" customHeight="1">
      <c r="A269" s="32" t="s">
        <v>924</v>
      </c>
      <c r="B269" s="33" t="s">
        <v>755</v>
      </c>
      <c r="C269" s="33" t="s">
        <v>925</v>
      </c>
      <c r="D269" s="33" t="s">
        <v>926</v>
      </c>
      <c r="E269" s="39" t="s">
        <v>51</v>
      </c>
      <c r="F269" s="20"/>
      <c r="G269" s="35" t="s">
        <v>70</v>
      </c>
      <c r="H269" s="36">
        <v>1</v>
      </c>
      <c r="I269" s="56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13"/>
      <c r="U269" s="13"/>
      <c r="V269" s="13"/>
      <c r="W269" s="13"/>
      <c r="X269" s="13"/>
      <c r="Y269" s="13"/>
      <c r="Z269" s="13"/>
    </row>
    <row r="270" spans="1:26" ht="24.75" hidden="1" customHeight="1">
      <c r="A270" s="1" t="s">
        <v>927</v>
      </c>
      <c r="B270" s="20" t="s">
        <v>928</v>
      </c>
      <c r="C270" s="20" t="s">
        <v>929</v>
      </c>
      <c r="D270" s="20" t="s">
        <v>930</v>
      </c>
      <c r="E270" s="21" t="s">
        <v>181</v>
      </c>
      <c r="F270" s="21"/>
      <c r="G270" s="18">
        <v>2016</v>
      </c>
      <c r="H270" s="19">
        <v>1</v>
      </c>
      <c r="I270" s="19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12"/>
      <c r="U270" s="13"/>
      <c r="V270" s="13"/>
      <c r="W270" s="13"/>
      <c r="X270" s="13"/>
      <c r="Y270" s="13"/>
      <c r="Z270" s="13"/>
    </row>
    <row r="271" spans="1:26" ht="24.75" hidden="1" customHeight="1">
      <c r="A271" s="1" t="s">
        <v>931</v>
      </c>
      <c r="B271" s="20" t="s">
        <v>57</v>
      </c>
      <c r="C271" s="20" t="s">
        <v>932</v>
      </c>
      <c r="D271" s="20" t="s">
        <v>933</v>
      </c>
      <c r="E271" s="21" t="s">
        <v>130</v>
      </c>
      <c r="F271" s="21"/>
      <c r="G271" s="18">
        <v>2015</v>
      </c>
      <c r="H271" s="19">
        <v>1</v>
      </c>
      <c r="I271" s="19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12"/>
      <c r="U271" s="12"/>
      <c r="V271" s="12"/>
      <c r="W271" s="12"/>
      <c r="X271" s="12"/>
      <c r="Y271" s="12"/>
      <c r="Z271" s="12"/>
    </row>
    <row r="272" spans="1:26" ht="24.75" hidden="1" customHeight="1">
      <c r="A272" s="1" t="s">
        <v>934</v>
      </c>
      <c r="B272" s="20" t="s">
        <v>935</v>
      </c>
      <c r="C272" s="20" t="s">
        <v>568</v>
      </c>
      <c r="D272" s="20" t="s">
        <v>933</v>
      </c>
      <c r="E272" s="21" t="s">
        <v>130</v>
      </c>
      <c r="F272" s="21"/>
      <c r="G272" s="18">
        <v>2015</v>
      </c>
      <c r="H272" s="19">
        <v>1</v>
      </c>
      <c r="I272" s="19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12"/>
      <c r="U272" s="12"/>
      <c r="V272" s="12"/>
      <c r="W272" s="12"/>
      <c r="X272" s="12"/>
      <c r="Y272" s="12"/>
      <c r="Z272" s="12"/>
    </row>
    <row r="273" spans="1:26" ht="24.75" hidden="1" customHeight="1">
      <c r="A273" s="1" t="s">
        <v>936</v>
      </c>
      <c r="B273" s="20" t="s">
        <v>178</v>
      </c>
      <c r="C273" s="20" t="s">
        <v>937</v>
      </c>
      <c r="D273" s="23" t="s">
        <v>151</v>
      </c>
      <c r="E273" s="21" t="s">
        <v>42</v>
      </c>
      <c r="F273" s="21"/>
      <c r="G273" s="18">
        <v>2015</v>
      </c>
      <c r="H273" s="19">
        <v>1</v>
      </c>
      <c r="I273" s="36">
        <v>1</v>
      </c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12"/>
      <c r="U273" s="12"/>
      <c r="V273" s="12"/>
      <c r="W273" s="12"/>
      <c r="X273" s="12"/>
      <c r="Y273" s="12"/>
      <c r="Z273" s="12"/>
    </row>
    <row r="274" spans="1:26" ht="24.75" hidden="1" customHeight="1">
      <c r="A274" s="59" t="s">
        <v>938</v>
      </c>
      <c r="B274" s="20" t="s">
        <v>132</v>
      </c>
      <c r="C274" s="20" t="s">
        <v>939</v>
      </c>
      <c r="D274" s="23" t="s">
        <v>940</v>
      </c>
      <c r="E274" s="21" t="s">
        <v>941</v>
      </c>
      <c r="F274" s="21"/>
      <c r="G274" s="18">
        <v>2015</v>
      </c>
      <c r="H274" s="19">
        <v>1</v>
      </c>
      <c r="I274" s="19"/>
      <c r="J274" s="20"/>
      <c r="K274" s="20"/>
      <c r="L274" s="20"/>
      <c r="M274" s="66"/>
      <c r="N274" s="66"/>
      <c r="O274" s="66"/>
      <c r="P274" s="66"/>
      <c r="Q274" s="66"/>
      <c r="R274" s="66" t="s">
        <v>147</v>
      </c>
      <c r="S274" s="20"/>
      <c r="T274" s="12"/>
      <c r="U274" s="12"/>
      <c r="V274" s="12"/>
      <c r="W274" s="12"/>
      <c r="X274" s="12"/>
      <c r="Y274" s="12"/>
      <c r="Z274" s="12"/>
    </row>
    <row r="275" spans="1:26" ht="24.75" customHeight="1">
      <c r="A275" s="292" t="s">
        <v>942</v>
      </c>
      <c r="B275" s="288" t="s">
        <v>178</v>
      </c>
      <c r="C275" s="288" t="s">
        <v>943</v>
      </c>
      <c r="D275" s="288" t="s">
        <v>944</v>
      </c>
      <c r="E275" s="306" t="s">
        <v>24</v>
      </c>
      <c r="F275" s="289"/>
      <c r="G275" s="290">
        <v>2016</v>
      </c>
      <c r="H275" s="291">
        <v>1</v>
      </c>
      <c r="I275" s="291"/>
      <c r="J275" s="20"/>
      <c r="K275" s="20"/>
      <c r="L275" s="20"/>
      <c r="M275" s="20"/>
      <c r="N275" s="20"/>
      <c r="O275" s="20" t="s">
        <v>147</v>
      </c>
      <c r="P275" s="20"/>
      <c r="Q275" s="20"/>
      <c r="R275" s="20"/>
      <c r="S275" s="20"/>
      <c r="T275" s="12"/>
      <c r="U275" s="72"/>
      <c r="V275" s="72"/>
      <c r="W275" s="72"/>
      <c r="X275" s="72"/>
      <c r="Y275" s="72"/>
      <c r="Z275" s="72"/>
    </row>
    <row r="276" spans="1:26" ht="24.75" hidden="1" customHeight="1">
      <c r="A276" s="1" t="s">
        <v>945</v>
      </c>
      <c r="B276" s="20" t="s">
        <v>272</v>
      </c>
      <c r="C276" s="20" t="s">
        <v>946</v>
      </c>
      <c r="D276" s="20" t="s">
        <v>947</v>
      </c>
      <c r="E276" s="21" t="s">
        <v>948</v>
      </c>
      <c r="F276" s="21"/>
      <c r="G276" s="18">
        <v>2016</v>
      </c>
      <c r="H276" s="19">
        <v>1</v>
      </c>
      <c r="I276" s="19">
        <v>1</v>
      </c>
      <c r="J276" s="20"/>
      <c r="K276" s="20"/>
      <c r="L276" s="20"/>
      <c r="M276" s="66"/>
      <c r="N276" s="66"/>
      <c r="O276" s="66" t="s">
        <v>147</v>
      </c>
      <c r="P276" s="66"/>
      <c r="Q276" s="66"/>
      <c r="R276" s="66"/>
      <c r="S276" s="20"/>
      <c r="T276" s="12"/>
      <c r="U276" s="72"/>
      <c r="V276" s="72"/>
      <c r="W276" s="72"/>
      <c r="X276" s="72"/>
      <c r="Y276" s="72"/>
      <c r="Z276" s="72"/>
    </row>
    <row r="277" spans="1:26" ht="24.75" customHeight="1">
      <c r="A277" s="292" t="s">
        <v>949</v>
      </c>
      <c r="B277" s="288" t="s">
        <v>574</v>
      </c>
      <c r="C277" s="288" t="s">
        <v>950</v>
      </c>
      <c r="D277" s="288" t="s">
        <v>951</v>
      </c>
      <c r="E277" s="289" t="s">
        <v>24</v>
      </c>
      <c r="F277" s="289"/>
      <c r="G277" s="290">
        <v>2016</v>
      </c>
      <c r="H277" s="291">
        <v>1</v>
      </c>
      <c r="I277" s="291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12"/>
      <c r="U277" s="13"/>
      <c r="V277" s="13"/>
      <c r="W277" s="13"/>
      <c r="X277" s="13"/>
      <c r="Y277" s="13"/>
      <c r="Z277" s="13"/>
    </row>
    <row r="278" spans="1:26" ht="24.75" hidden="1" customHeight="1">
      <c r="A278" s="1" t="s">
        <v>952</v>
      </c>
      <c r="B278" s="20" t="s">
        <v>928</v>
      </c>
      <c r="C278" s="20" t="s">
        <v>953</v>
      </c>
      <c r="D278" s="20" t="s">
        <v>632</v>
      </c>
      <c r="E278" s="21" t="s">
        <v>29</v>
      </c>
      <c r="F278" s="21"/>
      <c r="G278" s="18">
        <v>2015</v>
      </c>
      <c r="H278" s="19"/>
      <c r="I278" s="19"/>
      <c r="J278" s="20"/>
      <c r="K278" s="20"/>
      <c r="L278" s="20"/>
      <c r="M278" s="20"/>
      <c r="N278" s="20" t="s">
        <v>147</v>
      </c>
      <c r="O278" s="20"/>
      <c r="P278" s="20"/>
      <c r="Q278" s="20"/>
      <c r="R278" s="20"/>
      <c r="S278" s="20"/>
      <c r="T278" s="12"/>
      <c r="U278" s="13"/>
      <c r="V278" s="13"/>
      <c r="W278" s="13"/>
      <c r="X278" s="13"/>
      <c r="Y278" s="13"/>
      <c r="Z278" s="13"/>
    </row>
    <row r="279" spans="1:26" ht="24.75" customHeight="1">
      <c r="A279" s="292" t="s">
        <v>954</v>
      </c>
      <c r="B279" s="288" t="s">
        <v>955</v>
      </c>
      <c r="C279" s="288" t="s">
        <v>568</v>
      </c>
      <c r="D279" s="288" t="s">
        <v>956</v>
      </c>
      <c r="E279" s="289" t="s">
        <v>24</v>
      </c>
      <c r="F279" s="289"/>
      <c r="G279" s="290">
        <v>2016</v>
      </c>
      <c r="H279" s="291">
        <v>1</v>
      </c>
      <c r="I279" s="291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12"/>
      <c r="U279" s="13"/>
      <c r="V279" s="13"/>
      <c r="W279" s="13"/>
      <c r="X279" s="13"/>
      <c r="Y279" s="13"/>
      <c r="Z279" s="13"/>
    </row>
    <row r="280" spans="1:26" ht="24.75" customHeight="1">
      <c r="A280" s="292" t="s">
        <v>957</v>
      </c>
      <c r="B280" s="307" t="s">
        <v>958</v>
      </c>
      <c r="C280" s="307" t="s">
        <v>959</v>
      </c>
      <c r="D280" s="307" t="s">
        <v>960</v>
      </c>
      <c r="E280" s="289" t="s">
        <v>24</v>
      </c>
      <c r="F280" s="289"/>
      <c r="G280" s="290">
        <v>2016</v>
      </c>
      <c r="H280" s="291">
        <v>1</v>
      </c>
      <c r="I280" s="291"/>
      <c r="J280" s="58"/>
      <c r="K280" s="42"/>
      <c r="L280" s="44"/>
      <c r="M280" s="43"/>
      <c r="N280" s="58"/>
      <c r="O280" s="42"/>
      <c r="P280" s="44"/>
      <c r="Q280" s="43"/>
      <c r="R280" s="58"/>
      <c r="S280" s="42"/>
      <c r="T280" s="12"/>
      <c r="U280" s="13"/>
      <c r="V280" s="13"/>
      <c r="W280" s="13"/>
      <c r="X280" s="13"/>
      <c r="Y280" s="13"/>
      <c r="Z280" s="13"/>
    </row>
    <row r="281" spans="1:26" ht="24.75" hidden="1" customHeight="1">
      <c r="A281" s="129" t="s">
        <v>961</v>
      </c>
      <c r="B281" s="23" t="s">
        <v>962</v>
      </c>
      <c r="C281" s="23" t="s">
        <v>963</v>
      </c>
      <c r="D281" s="20" t="s">
        <v>964</v>
      </c>
      <c r="E281" s="24"/>
      <c r="F281" s="21"/>
      <c r="G281" s="18"/>
      <c r="H281" s="19">
        <v>1</v>
      </c>
      <c r="I281" s="19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13"/>
      <c r="U281" s="72"/>
      <c r="V281" s="72"/>
      <c r="W281" s="72"/>
      <c r="X281" s="72"/>
      <c r="Y281" s="72"/>
      <c r="Z281" s="72"/>
    </row>
    <row r="282" spans="1:26" ht="24.75" hidden="1" customHeight="1">
      <c r="A282" s="129" t="s">
        <v>965</v>
      </c>
      <c r="B282" s="20" t="s">
        <v>103</v>
      </c>
      <c r="C282" s="20" t="s">
        <v>966</v>
      </c>
      <c r="D282" s="20" t="s">
        <v>964</v>
      </c>
      <c r="E282" s="21"/>
      <c r="F282" s="21"/>
      <c r="G282" s="18"/>
      <c r="H282" s="19">
        <v>1</v>
      </c>
      <c r="I282" s="19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13"/>
      <c r="U282" s="72"/>
      <c r="V282" s="72"/>
      <c r="W282" s="72"/>
      <c r="X282" s="72"/>
      <c r="Y282" s="72"/>
      <c r="Z282" s="72"/>
    </row>
    <row r="283" spans="1:26" ht="24.75" customHeight="1">
      <c r="A283" s="292" t="s">
        <v>967</v>
      </c>
      <c r="B283" s="288" t="s">
        <v>968</v>
      </c>
      <c r="C283" s="288" t="s">
        <v>969</v>
      </c>
      <c r="D283" s="288" t="s">
        <v>970</v>
      </c>
      <c r="E283" s="289" t="s">
        <v>971</v>
      </c>
      <c r="F283" s="289"/>
      <c r="G283" s="290">
        <v>2015</v>
      </c>
      <c r="H283" s="291">
        <v>1</v>
      </c>
      <c r="I283" s="291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12"/>
      <c r="U283" s="13"/>
      <c r="V283" s="13"/>
      <c r="W283" s="13"/>
      <c r="X283" s="13"/>
      <c r="Y283" s="13"/>
      <c r="Z283" s="13"/>
    </row>
    <row r="284" spans="1:26" ht="24.75" hidden="1" customHeight="1">
      <c r="A284" s="1" t="s">
        <v>972</v>
      </c>
      <c r="B284" s="20" t="s">
        <v>973</v>
      </c>
      <c r="C284" s="20" t="s">
        <v>974</v>
      </c>
      <c r="D284" s="20" t="s">
        <v>975</v>
      </c>
      <c r="E284" s="21" t="s">
        <v>29</v>
      </c>
      <c r="F284" s="21"/>
      <c r="G284" s="18">
        <v>2016</v>
      </c>
      <c r="H284" s="19">
        <v>1</v>
      </c>
      <c r="I284" s="19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12"/>
      <c r="U284" s="13"/>
      <c r="V284" s="13"/>
      <c r="W284" s="13"/>
      <c r="X284" s="13"/>
      <c r="Y284" s="13"/>
      <c r="Z284" s="13"/>
    </row>
    <row r="285" spans="1:26" ht="24.75" hidden="1" customHeight="1">
      <c r="A285" s="1" t="s">
        <v>976</v>
      </c>
      <c r="B285" s="20" t="s">
        <v>977</v>
      </c>
      <c r="C285" s="20" t="s">
        <v>978</v>
      </c>
      <c r="D285" s="20" t="s">
        <v>979</v>
      </c>
      <c r="E285" s="21" t="s">
        <v>980</v>
      </c>
      <c r="F285" s="21"/>
      <c r="G285" s="18">
        <v>2015</v>
      </c>
      <c r="H285" s="19">
        <v>1</v>
      </c>
      <c r="I285" s="19"/>
      <c r="J285" s="20"/>
      <c r="K285" s="20"/>
      <c r="L285" s="20"/>
      <c r="M285" s="20"/>
      <c r="N285" s="20"/>
      <c r="O285" s="20"/>
      <c r="P285" s="20"/>
      <c r="Q285" s="20"/>
      <c r="R285" s="20" t="s">
        <v>147</v>
      </c>
      <c r="S285" s="20"/>
      <c r="T285" s="12"/>
      <c r="U285" s="13"/>
      <c r="V285" s="13"/>
      <c r="W285" s="13"/>
      <c r="X285" s="13"/>
      <c r="Y285" s="13"/>
      <c r="Z285" s="13"/>
    </row>
    <row r="286" spans="1:26" ht="24.75" hidden="1" customHeight="1">
      <c r="A286" s="1" t="s">
        <v>981</v>
      </c>
      <c r="B286" s="42" t="s">
        <v>251</v>
      </c>
      <c r="C286" s="43" t="s">
        <v>982</v>
      </c>
      <c r="D286" s="43" t="s">
        <v>983</v>
      </c>
      <c r="E286" s="21" t="s">
        <v>980</v>
      </c>
      <c r="F286" s="21"/>
      <c r="G286" s="18">
        <v>2016</v>
      </c>
      <c r="H286" s="19">
        <v>1</v>
      </c>
      <c r="I286" s="19">
        <v>1</v>
      </c>
      <c r="J286" s="58"/>
      <c r="K286" s="42"/>
      <c r="L286" s="44"/>
      <c r="M286" s="43"/>
      <c r="N286" s="58"/>
      <c r="O286" s="42"/>
      <c r="P286" s="44"/>
      <c r="Q286" s="43"/>
      <c r="R286" s="58"/>
      <c r="S286" s="42"/>
      <c r="T286" s="12"/>
      <c r="U286" s="12"/>
      <c r="V286" s="12"/>
      <c r="W286" s="12"/>
      <c r="X286" s="12"/>
      <c r="Y286" s="12"/>
      <c r="Z286" s="12"/>
    </row>
    <row r="287" spans="1:26" ht="24.75" hidden="1" customHeight="1">
      <c r="A287" s="1" t="s">
        <v>984</v>
      </c>
      <c r="B287" s="20" t="s">
        <v>371</v>
      </c>
      <c r="C287" s="20" t="s">
        <v>985</v>
      </c>
      <c r="D287" s="20" t="s">
        <v>986</v>
      </c>
      <c r="E287" s="21"/>
      <c r="F287" s="21"/>
      <c r="G287" s="18"/>
      <c r="H287" s="19"/>
      <c r="I287" s="19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12"/>
      <c r="U287" s="13"/>
      <c r="V287" s="13"/>
      <c r="W287" s="13"/>
      <c r="X287" s="13"/>
      <c r="Y287" s="13"/>
      <c r="Z287" s="13"/>
    </row>
    <row r="288" spans="1:26" ht="24.75" hidden="1" customHeight="1">
      <c r="A288" s="60" t="str">
        <f>HYPERLINK("mailto:galerie@catherinehouard.com","galerie@catherinehouard.com")</f>
        <v>galerie@catherinehouard.com</v>
      </c>
      <c r="B288" s="14" t="s">
        <v>103</v>
      </c>
      <c r="C288" s="14" t="s">
        <v>987</v>
      </c>
      <c r="D288" s="16" t="s">
        <v>988</v>
      </c>
      <c r="E288" s="17" t="s">
        <v>21</v>
      </c>
      <c r="F288" s="17"/>
      <c r="G288" s="18">
        <v>2015</v>
      </c>
      <c r="H288" s="19">
        <v>1</v>
      </c>
      <c r="I288" s="36">
        <v>1</v>
      </c>
      <c r="J288" s="58"/>
      <c r="K288" s="42"/>
      <c r="L288" s="58"/>
      <c r="M288" s="58"/>
      <c r="N288" s="58"/>
      <c r="O288" s="42"/>
      <c r="P288" s="58"/>
      <c r="Q288" s="58"/>
      <c r="R288" s="58"/>
      <c r="S288" s="42"/>
      <c r="T288" s="12"/>
      <c r="U288" s="12"/>
      <c r="V288" s="12"/>
      <c r="W288" s="12"/>
      <c r="X288" s="12"/>
      <c r="Y288" s="12"/>
      <c r="Z288" s="12"/>
    </row>
    <row r="289" spans="1:26" ht="24.75" hidden="1" customHeight="1">
      <c r="A289" s="60" t="str">
        <f>HYPERLINK("mailto:gdlma@gdarel.fr","gdlma@gdarel.fr")</f>
        <v>gdlma@gdarel.fr</v>
      </c>
      <c r="B289" s="74" t="s">
        <v>989</v>
      </c>
      <c r="C289" s="14" t="s">
        <v>990</v>
      </c>
      <c r="D289" s="16" t="s">
        <v>991</v>
      </c>
      <c r="E289" s="17" t="s">
        <v>21</v>
      </c>
      <c r="F289" s="17"/>
      <c r="G289" s="18">
        <v>2015</v>
      </c>
      <c r="H289" s="19">
        <v>1</v>
      </c>
      <c r="I289" s="19"/>
      <c r="J289" s="58"/>
      <c r="K289" s="20"/>
      <c r="L289" s="20"/>
      <c r="M289" s="20"/>
      <c r="N289" s="20"/>
      <c r="O289" s="20"/>
      <c r="P289" s="20"/>
      <c r="Q289" s="20"/>
      <c r="R289" s="20"/>
      <c r="S289" s="20"/>
      <c r="T289" s="12"/>
      <c r="U289" s="13"/>
      <c r="V289" s="13"/>
      <c r="W289" s="13"/>
      <c r="X289" s="13"/>
      <c r="Y289" s="13"/>
      <c r="Z289" s="13"/>
    </row>
    <row r="290" spans="1:26" ht="24.75" hidden="1" customHeight="1">
      <c r="A290" s="60" t="str">
        <f>HYPERLINK("mailto:Katharina.Scriba@Paris.goethe.org","Katharina.Scriba@Paris.goethe.org")</f>
        <v>Katharina.Scriba@Paris.goethe.org</v>
      </c>
      <c r="B290" s="20" t="s">
        <v>992</v>
      </c>
      <c r="C290" s="20"/>
      <c r="D290" s="20" t="s">
        <v>993</v>
      </c>
      <c r="E290" s="17" t="s">
        <v>994</v>
      </c>
      <c r="F290" s="17"/>
      <c r="G290" s="18">
        <v>2015</v>
      </c>
      <c r="H290" s="19">
        <v>1</v>
      </c>
      <c r="I290" s="19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12"/>
      <c r="U290" s="13"/>
      <c r="V290" s="13"/>
      <c r="W290" s="13"/>
      <c r="X290" s="13"/>
      <c r="Y290" s="13"/>
      <c r="Z290" s="13"/>
    </row>
    <row r="291" spans="1:26" ht="24.75" hidden="1" customHeight="1">
      <c r="A291" s="60"/>
      <c r="B291" s="130" t="s">
        <v>995</v>
      </c>
      <c r="C291" s="20" t="s">
        <v>996</v>
      </c>
      <c r="D291" s="131" t="s">
        <v>997</v>
      </c>
      <c r="E291" s="21"/>
      <c r="F291" s="21"/>
      <c r="G291" s="18"/>
      <c r="H291" s="19">
        <v>1</v>
      </c>
      <c r="I291" s="19"/>
      <c r="J291" s="58"/>
      <c r="K291" s="20"/>
      <c r="L291" s="20"/>
      <c r="M291" s="20"/>
      <c r="N291" s="20"/>
      <c r="O291" s="20"/>
      <c r="P291" s="20"/>
      <c r="Q291" s="20"/>
      <c r="R291" s="20"/>
      <c r="S291" s="20"/>
      <c r="T291" s="12"/>
      <c r="U291" s="12"/>
      <c r="V291" s="12"/>
      <c r="W291" s="12"/>
      <c r="X291" s="12"/>
      <c r="Y291" s="12"/>
      <c r="Z291" s="12"/>
    </row>
    <row r="292" spans="1:26" ht="24.75" customHeight="1">
      <c r="A292" s="292" t="s">
        <v>998</v>
      </c>
      <c r="B292" s="293" t="s">
        <v>999</v>
      </c>
      <c r="C292" s="293" t="s">
        <v>1000</v>
      </c>
      <c r="D292" s="288" t="s">
        <v>1001</v>
      </c>
      <c r="E292" s="289" t="s">
        <v>24</v>
      </c>
      <c r="F292" s="289"/>
      <c r="G292" s="290">
        <v>2016</v>
      </c>
      <c r="H292" s="291">
        <v>1</v>
      </c>
      <c r="I292" s="291"/>
      <c r="J292" s="58"/>
      <c r="K292" s="20"/>
      <c r="L292" s="20"/>
      <c r="M292" s="20"/>
      <c r="N292" s="20"/>
      <c r="O292" s="20" t="s">
        <v>147</v>
      </c>
      <c r="P292" s="20"/>
      <c r="Q292" s="20"/>
      <c r="R292" s="20"/>
      <c r="S292" s="20"/>
      <c r="T292" s="12"/>
      <c r="U292" s="13"/>
      <c r="V292" s="13"/>
      <c r="W292" s="13"/>
      <c r="X292" s="13"/>
      <c r="Y292" s="13"/>
      <c r="Z292" s="13"/>
    </row>
    <row r="293" spans="1:26" ht="24.75" hidden="1" customHeight="1">
      <c r="A293" s="75" t="s">
        <v>1002</v>
      </c>
      <c r="B293" s="45" t="s">
        <v>229</v>
      </c>
      <c r="C293" s="45" t="s">
        <v>1003</v>
      </c>
      <c r="D293" s="45" t="s">
        <v>1004</v>
      </c>
      <c r="E293" s="46" t="s">
        <v>130</v>
      </c>
      <c r="F293" s="46"/>
      <c r="G293" s="28">
        <v>2015</v>
      </c>
      <c r="H293" s="29"/>
      <c r="I293" s="29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12"/>
      <c r="U293" s="13"/>
      <c r="V293" s="13"/>
      <c r="W293" s="13"/>
      <c r="X293" s="13"/>
      <c r="Y293" s="13"/>
      <c r="Z293" s="13"/>
    </row>
    <row r="294" spans="1:26" ht="24.75" hidden="1" customHeight="1">
      <c r="A294" s="1" t="s">
        <v>1005</v>
      </c>
      <c r="B294" s="20" t="s">
        <v>1006</v>
      </c>
      <c r="C294" s="20" t="s">
        <v>1007</v>
      </c>
      <c r="D294" s="20" t="s">
        <v>1008</v>
      </c>
      <c r="E294" s="21" t="s">
        <v>181</v>
      </c>
      <c r="F294" s="21"/>
      <c r="G294" s="18">
        <v>2016</v>
      </c>
      <c r="H294" s="19">
        <v>1</v>
      </c>
      <c r="I294" s="19"/>
      <c r="J294" s="20"/>
      <c r="K294" s="20"/>
      <c r="L294" s="20"/>
      <c r="M294" s="66"/>
      <c r="N294" s="66"/>
      <c r="O294" s="66"/>
      <c r="P294" s="66"/>
      <c r="Q294" s="66" t="s">
        <v>147</v>
      </c>
      <c r="R294" s="66"/>
      <c r="S294" s="20"/>
      <c r="T294" s="12"/>
      <c r="U294" s="13"/>
      <c r="V294" s="13"/>
      <c r="W294" s="13"/>
      <c r="X294" s="13"/>
      <c r="Y294" s="13"/>
      <c r="Z294" s="13"/>
    </row>
    <row r="295" spans="1:26" ht="24.75" hidden="1" customHeight="1">
      <c r="A295" s="1" t="s">
        <v>1009</v>
      </c>
      <c r="B295" s="20" t="s">
        <v>1010</v>
      </c>
      <c r="C295" s="20" t="s">
        <v>1011</v>
      </c>
      <c r="D295" s="20" t="s">
        <v>1012</v>
      </c>
      <c r="E295" s="21" t="s">
        <v>29</v>
      </c>
      <c r="F295" s="21"/>
      <c r="G295" s="18">
        <v>2015</v>
      </c>
      <c r="H295" s="19"/>
      <c r="I295" s="19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12"/>
      <c r="U295" s="13"/>
      <c r="V295" s="13"/>
      <c r="W295" s="13"/>
      <c r="X295" s="13"/>
      <c r="Y295" s="13"/>
      <c r="Z295" s="13"/>
    </row>
    <row r="296" spans="1:26" ht="24.75" hidden="1" customHeight="1">
      <c r="A296" s="1" t="s">
        <v>1013</v>
      </c>
      <c r="B296" s="20" t="s">
        <v>883</v>
      </c>
      <c r="C296" s="20" t="s">
        <v>1014</v>
      </c>
      <c r="D296" s="23" t="s">
        <v>1015</v>
      </c>
      <c r="E296" s="21" t="s">
        <v>29</v>
      </c>
      <c r="F296" s="21"/>
      <c r="G296" s="18">
        <v>2015</v>
      </c>
      <c r="H296" s="19"/>
      <c r="I296" s="19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12"/>
      <c r="U296" s="13"/>
      <c r="V296" s="13"/>
      <c r="W296" s="13"/>
      <c r="X296" s="13"/>
      <c r="Y296" s="13"/>
      <c r="Z296" s="13"/>
    </row>
    <row r="297" spans="1:26" ht="24.75" hidden="1" customHeight="1">
      <c r="A297" s="1" t="s">
        <v>1016</v>
      </c>
      <c r="B297" s="20" t="s">
        <v>202</v>
      </c>
      <c r="C297" s="20" t="s">
        <v>1017</v>
      </c>
      <c r="D297" s="20" t="s">
        <v>1018</v>
      </c>
      <c r="E297" s="21" t="s">
        <v>181</v>
      </c>
      <c r="F297" s="21"/>
      <c r="G297" s="18">
        <v>2016</v>
      </c>
      <c r="H297" s="19">
        <v>1</v>
      </c>
      <c r="I297" s="19"/>
      <c r="J297" s="20"/>
      <c r="K297" s="20"/>
      <c r="L297" s="20"/>
      <c r="M297" s="66"/>
      <c r="N297" s="66"/>
      <c r="O297" s="66"/>
      <c r="P297" s="66"/>
      <c r="Q297" s="66" t="s">
        <v>147</v>
      </c>
      <c r="R297" s="66"/>
      <c r="S297" s="20"/>
      <c r="T297" s="12"/>
      <c r="U297" s="13"/>
      <c r="V297" s="13"/>
      <c r="W297" s="13"/>
      <c r="X297" s="13"/>
      <c r="Y297" s="13"/>
      <c r="Z297" s="13"/>
    </row>
    <row r="298" spans="1:26" ht="24.75" hidden="1" customHeight="1">
      <c r="A298" s="60" t="str">
        <f>HYPERLINK("mailto:tdecharette@guerlain.fr","tdecharette@guerlain.fr")</f>
        <v>tdecharette@guerlain.fr</v>
      </c>
      <c r="B298" s="14" t="s">
        <v>1019</v>
      </c>
      <c r="C298" s="14" t="s">
        <v>1020</v>
      </c>
      <c r="D298" s="16" t="s">
        <v>1021</v>
      </c>
      <c r="E298" s="17" t="s">
        <v>21</v>
      </c>
      <c r="F298" s="17"/>
      <c r="G298" s="18">
        <v>2015</v>
      </c>
      <c r="H298" s="19">
        <v>1</v>
      </c>
      <c r="I298" s="19"/>
      <c r="J298" s="58"/>
      <c r="K298" s="42"/>
      <c r="L298" s="58"/>
      <c r="M298" s="58"/>
      <c r="N298" s="58"/>
      <c r="O298" s="42"/>
      <c r="P298" s="58"/>
      <c r="Q298" s="58"/>
      <c r="R298" s="58"/>
      <c r="S298" s="42"/>
      <c r="T298" s="12"/>
      <c r="U298" s="12"/>
      <c r="V298" s="12"/>
      <c r="W298" s="12"/>
      <c r="X298" s="12"/>
      <c r="Y298" s="12"/>
      <c r="Z298" s="12"/>
    </row>
    <row r="299" spans="1:26" ht="24.75" hidden="1" customHeight="1">
      <c r="A299" s="60" t="str">
        <f>HYPERLINK("mailto:benoit.gensollen@bnpparibas.com","benoit.gensollen@bnpparibas.com")</f>
        <v>benoit.gensollen@bnpparibas.com</v>
      </c>
      <c r="B299" s="14" t="s">
        <v>1022</v>
      </c>
      <c r="C299" s="74" t="s">
        <v>1023</v>
      </c>
      <c r="D299" s="16" t="s">
        <v>1024</v>
      </c>
      <c r="E299" s="17" t="s">
        <v>21</v>
      </c>
      <c r="F299" s="17"/>
      <c r="G299" s="18">
        <v>2015</v>
      </c>
      <c r="H299" s="19"/>
      <c r="I299" s="19"/>
      <c r="J299" s="58"/>
      <c r="K299" s="42"/>
      <c r="L299" s="58"/>
      <c r="M299" s="58"/>
      <c r="N299" s="58"/>
      <c r="O299" s="42"/>
      <c r="P299" s="58"/>
      <c r="Q299" s="58"/>
      <c r="R299" s="58"/>
      <c r="S299" s="42"/>
      <c r="T299" s="12"/>
      <c r="U299" s="13"/>
      <c r="V299" s="13"/>
      <c r="W299" s="13"/>
      <c r="X299" s="13"/>
      <c r="Y299" s="13"/>
      <c r="Z299" s="13"/>
    </row>
    <row r="300" spans="1:26" ht="24.75" hidden="1" customHeight="1">
      <c r="A300" s="132" t="s">
        <v>1025</v>
      </c>
      <c r="B300" s="133" t="s">
        <v>869</v>
      </c>
      <c r="C300" s="133" t="s">
        <v>1026</v>
      </c>
      <c r="D300" s="133" t="s">
        <v>1027</v>
      </c>
      <c r="E300" s="128" t="s">
        <v>1028</v>
      </c>
      <c r="F300" s="128"/>
      <c r="G300" s="134">
        <v>2015</v>
      </c>
      <c r="H300" s="19"/>
      <c r="I300" s="19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12"/>
      <c r="U300" s="13"/>
      <c r="V300" s="13"/>
      <c r="W300" s="13"/>
      <c r="X300" s="13"/>
      <c r="Y300" s="13"/>
      <c r="Z300" s="13"/>
    </row>
    <row r="301" spans="1:26" ht="24.75" hidden="1" customHeight="1">
      <c r="A301" s="1" t="s">
        <v>1029</v>
      </c>
      <c r="B301" s="20" t="s">
        <v>343</v>
      </c>
      <c r="C301" s="20" t="s">
        <v>1030</v>
      </c>
      <c r="D301" s="20" t="s">
        <v>1030</v>
      </c>
      <c r="E301" s="21" t="s">
        <v>1031</v>
      </c>
      <c r="F301" s="21"/>
      <c r="G301" s="18">
        <v>2015</v>
      </c>
      <c r="H301" s="19">
        <v>1</v>
      </c>
      <c r="I301" s="19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12"/>
      <c r="U301" s="12"/>
      <c r="V301" s="12"/>
      <c r="W301" s="12"/>
      <c r="X301" s="12"/>
      <c r="Y301" s="12"/>
      <c r="Z301" s="12"/>
    </row>
    <row r="302" spans="1:26" ht="24.75" hidden="1" customHeight="1">
      <c r="A302" s="1" t="s">
        <v>1032</v>
      </c>
      <c r="B302" s="20" t="s">
        <v>337</v>
      </c>
      <c r="C302" s="20" t="s">
        <v>1033</v>
      </c>
      <c r="D302" s="20" t="s">
        <v>1030</v>
      </c>
      <c r="E302" s="21" t="s">
        <v>130</v>
      </c>
      <c r="F302" s="21"/>
      <c r="G302" s="18">
        <v>2015</v>
      </c>
      <c r="H302" s="19">
        <v>1</v>
      </c>
      <c r="I302" s="36">
        <v>1</v>
      </c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12"/>
      <c r="U302" s="12"/>
      <c r="V302" s="12"/>
      <c r="W302" s="12"/>
      <c r="X302" s="12"/>
      <c r="Y302" s="12"/>
      <c r="Z302" s="12"/>
    </row>
    <row r="303" spans="1:26" ht="24.75" hidden="1" customHeight="1">
      <c r="A303" s="135" t="s">
        <v>1034</v>
      </c>
      <c r="B303" s="136" t="s">
        <v>1035</v>
      </c>
      <c r="C303" s="136" t="s">
        <v>1036</v>
      </c>
      <c r="D303" s="136" t="s">
        <v>1037</v>
      </c>
      <c r="E303" s="136" t="s">
        <v>1038</v>
      </c>
      <c r="F303" s="137"/>
      <c r="G303" s="138">
        <v>2016</v>
      </c>
      <c r="H303" s="139">
        <v>1</v>
      </c>
      <c r="I303" s="19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13"/>
      <c r="U303" s="12"/>
      <c r="V303" s="12"/>
      <c r="W303" s="12"/>
      <c r="X303" s="12"/>
      <c r="Y303" s="12"/>
      <c r="Z303" s="12"/>
    </row>
    <row r="304" spans="1:26" ht="24.75" hidden="1" customHeight="1">
      <c r="A304" s="30" t="s">
        <v>1039</v>
      </c>
      <c r="B304" s="45" t="s">
        <v>53</v>
      </c>
      <c r="C304" s="45" t="s">
        <v>1040</v>
      </c>
      <c r="D304" s="45" t="s">
        <v>1041</v>
      </c>
      <c r="E304" s="46" t="s">
        <v>130</v>
      </c>
      <c r="F304" s="46"/>
      <c r="G304" s="28">
        <v>2015</v>
      </c>
      <c r="H304" s="29"/>
      <c r="I304" s="29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12"/>
      <c r="U304" s="13"/>
      <c r="V304" s="13"/>
      <c r="W304" s="13"/>
      <c r="X304" s="13"/>
      <c r="Y304" s="13"/>
      <c r="Z304" s="13"/>
    </row>
    <row r="305" spans="1:26" ht="24.75" hidden="1" customHeight="1">
      <c r="A305" s="75" t="s">
        <v>1042</v>
      </c>
      <c r="B305" s="45" t="s">
        <v>127</v>
      </c>
      <c r="C305" s="45" t="s">
        <v>1043</v>
      </c>
      <c r="D305" s="45" t="s">
        <v>1041</v>
      </c>
      <c r="E305" s="46" t="s">
        <v>130</v>
      </c>
      <c r="F305" s="46"/>
      <c r="G305" s="28">
        <v>2015</v>
      </c>
      <c r="H305" s="29"/>
      <c r="I305" s="29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12"/>
      <c r="U305" s="13"/>
      <c r="V305" s="13"/>
      <c r="W305" s="13"/>
      <c r="X305" s="13"/>
      <c r="Y305" s="13"/>
      <c r="Z305" s="13"/>
    </row>
    <row r="306" spans="1:26" ht="24.75" hidden="1" customHeight="1">
      <c r="A306" s="1" t="s">
        <v>1044</v>
      </c>
      <c r="B306" s="20" t="s">
        <v>1045</v>
      </c>
      <c r="C306" s="20" t="s">
        <v>1046</v>
      </c>
      <c r="D306" s="20" t="s">
        <v>1047</v>
      </c>
      <c r="E306" s="21" t="s">
        <v>29</v>
      </c>
      <c r="F306" s="21"/>
      <c r="G306" s="18">
        <v>2016</v>
      </c>
      <c r="H306" s="19">
        <v>1</v>
      </c>
      <c r="I306" s="19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12"/>
      <c r="U306" s="13"/>
      <c r="V306" s="13"/>
      <c r="W306" s="13"/>
      <c r="X306" s="13"/>
      <c r="Y306" s="13"/>
      <c r="Z306" s="13"/>
    </row>
    <row r="307" spans="1:26" ht="24.75" hidden="1" customHeight="1">
      <c r="A307" s="1" t="s">
        <v>1048</v>
      </c>
      <c r="B307" s="20" t="s">
        <v>1049</v>
      </c>
      <c r="C307" s="20" t="s">
        <v>1050</v>
      </c>
      <c r="D307" s="20" t="s">
        <v>1051</v>
      </c>
      <c r="E307" s="21" t="s">
        <v>29</v>
      </c>
      <c r="F307" s="21"/>
      <c r="G307" s="18">
        <v>2015</v>
      </c>
      <c r="H307" s="19"/>
      <c r="I307" s="19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12"/>
      <c r="U307" s="13"/>
      <c r="V307" s="13"/>
      <c r="W307" s="13"/>
      <c r="X307" s="13"/>
      <c r="Y307" s="13"/>
      <c r="Z307" s="13"/>
    </row>
    <row r="308" spans="1:26" ht="24.75" hidden="1" customHeight="1">
      <c r="A308" s="67" t="s">
        <v>1052</v>
      </c>
      <c r="B308" s="68" t="s">
        <v>485</v>
      </c>
      <c r="C308" s="68" t="s">
        <v>1053</v>
      </c>
      <c r="D308" s="69" t="s">
        <v>1054</v>
      </c>
      <c r="E308" s="70" t="s">
        <v>21</v>
      </c>
      <c r="F308" s="70"/>
      <c r="G308" s="53">
        <v>2016</v>
      </c>
      <c r="H308" s="54">
        <v>1</v>
      </c>
      <c r="I308" s="54"/>
      <c r="J308" s="55"/>
      <c r="K308" s="71"/>
      <c r="L308" s="55"/>
      <c r="M308" s="55"/>
      <c r="N308" s="55"/>
      <c r="O308" s="71"/>
      <c r="P308" s="55"/>
      <c r="Q308" s="55"/>
      <c r="R308" s="55"/>
      <c r="S308" s="71"/>
      <c r="T308" s="72"/>
      <c r="U308" s="72"/>
      <c r="V308" s="72"/>
      <c r="W308" s="72"/>
      <c r="X308" s="72"/>
      <c r="Y308" s="72"/>
      <c r="Z308" s="72"/>
    </row>
    <row r="309" spans="1:26" ht="24.75" hidden="1" customHeight="1">
      <c r="A309" s="1" t="s">
        <v>1055</v>
      </c>
      <c r="B309" s="20" t="s">
        <v>928</v>
      </c>
      <c r="C309" s="20" t="s">
        <v>1056</v>
      </c>
      <c r="D309" s="20" t="s">
        <v>1057</v>
      </c>
      <c r="E309" s="21" t="s">
        <v>181</v>
      </c>
      <c r="F309" s="21"/>
      <c r="G309" s="18">
        <v>2016</v>
      </c>
      <c r="H309" s="19">
        <v>1</v>
      </c>
      <c r="I309" s="19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12"/>
      <c r="U309" s="72"/>
      <c r="V309" s="72"/>
      <c r="W309" s="72"/>
      <c r="X309" s="72"/>
      <c r="Y309" s="72"/>
      <c r="Z309" s="72"/>
    </row>
    <row r="310" spans="1:26" ht="24.75" hidden="1" customHeight="1">
      <c r="A310" s="60" t="str">
        <f>HYPERLINK("mailto:manager@hoteldaubusson.com","manager@hoteldaubusson.com")</f>
        <v>manager@hoteldaubusson.com</v>
      </c>
      <c r="B310" s="14" t="s">
        <v>438</v>
      </c>
      <c r="C310" s="14" t="s">
        <v>1058</v>
      </c>
      <c r="D310" s="16" t="s">
        <v>1059</v>
      </c>
      <c r="E310" s="17" t="s">
        <v>21</v>
      </c>
      <c r="F310" s="17"/>
      <c r="G310" s="18">
        <v>2015</v>
      </c>
      <c r="H310" s="19">
        <v>1</v>
      </c>
      <c r="I310" s="36">
        <v>1</v>
      </c>
      <c r="J310" s="58"/>
      <c r="K310" s="42"/>
      <c r="L310" s="58"/>
      <c r="M310" s="58"/>
      <c r="N310" s="58"/>
      <c r="O310" s="42"/>
      <c r="P310" s="58"/>
      <c r="Q310" s="58"/>
      <c r="R310" s="58"/>
      <c r="S310" s="42"/>
      <c r="T310" s="12"/>
      <c r="U310" s="72"/>
      <c r="V310" s="72"/>
      <c r="W310" s="72"/>
      <c r="X310" s="72"/>
      <c r="Y310" s="72"/>
      <c r="Z310" s="72"/>
    </row>
    <row r="311" spans="1:26" ht="24.75" hidden="1" customHeight="1">
      <c r="A311" s="60" t="str">
        <f>HYPERLINK("mailto:michael_boujou@shops.hugoboss.com","michael_bouju@shops.hugoboss.com")</f>
        <v>michael_bouju@shops.hugoboss.com</v>
      </c>
      <c r="B311" s="14" t="s">
        <v>1060</v>
      </c>
      <c r="C311" s="74" t="s">
        <v>1061</v>
      </c>
      <c r="D311" s="16" t="s">
        <v>1062</v>
      </c>
      <c r="E311" s="17" t="s">
        <v>21</v>
      </c>
      <c r="F311" s="17"/>
      <c r="G311" s="18">
        <v>2015</v>
      </c>
      <c r="H311" s="19">
        <v>1</v>
      </c>
      <c r="I311" s="19"/>
      <c r="J311" s="58"/>
      <c r="K311" s="42"/>
      <c r="L311" s="58"/>
      <c r="M311" s="58"/>
      <c r="N311" s="58"/>
      <c r="O311" s="42"/>
      <c r="P311" s="58"/>
      <c r="Q311" s="58"/>
      <c r="R311" s="58"/>
      <c r="S311" s="42"/>
      <c r="T311" s="12"/>
      <c r="U311" s="12"/>
      <c r="V311" s="12"/>
      <c r="W311" s="12"/>
      <c r="X311" s="12"/>
      <c r="Y311" s="12"/>
      <c r="Z311" s="12"/>
    </row>
    <row r="312" spans="1:26" ht="24.75" hidden="1" customHeight="1">
      <c r="A312" s="60" t="str">
        <f>HYPERLINK("mailto:eric_gianni@hugoboss.com","eric_gianni@hugoboss.com")</f>
        <v>eric_gianni@hugoboss.com</v>
      </c>
      <c r="B312" s="140" t="s">
        <v>570</v>
      </c>
      <c r="C312" s="140" t="s">
        <v>1063</v>
      </c>
      <c r="D312" s="141" t="s">
        <v>1062</v>
      </c>
      <c r="E312" s="17" t="s">
        <v>21</v>
      </c>
      <c r="F312" s="17"/>
      <c r="G312" s="18">
        <v>2015</v>
      </c>
      <c r="H312" s="19">
        <v>1</v>
      </c>
      <c r="I312" s="19"/>
      <c r="J312" s="58"/>
      <c r="K312" s="42"/>
      <c r="L312" s="58"/>
      <c r="M312" s="58"/>
      <c r="N312" s="58"/>
      <c r="O312" s="42"/>
      <c r="P312" s="58"/>
      <c r="Q312" s="58"/>
      <c r="R312" s="58"/>
      <c r="S312" s="42"/>
      <c r="T312" s="12"/>
      <c r="U312" s="12"/>
      <c r="V312" s="12"/>
      <c r="W312" s="12"/>
      <c r="X312" s="12"/>
      <c r="Y312" s="12"/>
      <c r="Z312" s="12"/>
    </row>
    <row r="313" spans="1:26" ht="24.75" hidden="1" customHeight="1">
      <c r="A313" s="60" t="str">
        <f>HYPERLINK("mailto:virginia.bahi@hugovictor.com","virginia.bahi@hugovictor.com")</f>
        <v>virginia.bahi@hugovictor.com</v>
      </c>
      <c r="B313" s="140"/>
      <c r="C313" s="140" t="s">
        <v>1064</v>
      </c>
      <c r="D313" s="141" t="s">
        <v>1065</v>
      </c>
      <c r="E313" s="17" t="s">
        <v>21</v>
      </c>
      <c r="F313" s="17"/>
      <c r="G313" s="18">
        <v>2015</v>
      </c>
      <c r="H313" s="19">
        <v>1</v>
      </c>
      <c r="I313" s="19"/>
      <c r="J313" s="58"/>
      <c r="K313" s="42"/>
      <c r="L313" s="58"/>
      <c r="M313" s="58"/>
      <c r="N313" s="58"/>
      <c r="O313" s="42"/>
      <c r="P313" s="58"/>
      <c r="Q313" s="58"/>
      <c r="R313" s="58"/>
      <c r="S313" s="42"/>
      <c r="T313" s="12"/>
      <c r="U313" s="12"/>
      <c r="V313" s="12"/>
      <c r="W313" s="12"/>
      <c r="X313" s="12"/>
      <c r="Y313" s="12"/>
      <c r="Z313" s="12"/>
    </row>
    <row r="314" spans="1:26" ht="24.75" hidden="1" customHeight="1">
      <c r="A314" s="60" t="str">
        <f>HYPERLINK("mailto:clothilde.vanuxem@hugovictor.com","clothilde.vanuxem@hugovictor.com")</f>
        <v>clothilde.vanuxem@hugovictor.com</v>
      </c>
      <c r="B314" s="14" t="s">
        <v>1066</v>
      </c>
      <c r="C314" s="74" t="s">
        <v>1067</v>
      </c>
      <c r="D314" s="16" t="s">
        <v>1065</v>
      </c>
      <c r="E314" s="17" t="s">
        <v>21</v>
      </c>
      <c r="F314" s="17"/>
      <c r="G314" s="18">
        <v>2015</v>
      </c>
      <c r="H314" s="19">
        <v>1</v>
      </c>
      <c r="I314" s="19"/>
      <c r="J314" s="58"/>
      <c r="K314" s="20"/>
      <c r="L314" s="20"/>
      <c r="M314" s="20"/>
      <c r="N314" s="20"/>
      <c r="O314" s="20"/>
      <c r="P314" s="20"/>
      <c r="Q314" s="20"/>
      <c r="R314" s="20"/>
      <c r="S314" s="20"/>
      <c r="T314" s="12"/>
      <c r="U314" s="13"/>
      <c r="V314" s="13"/>
      <c r="W314" s="13"/>
      <c r="X314" s="13"/>
      <c r="Y314" s="13"/>
      <c r="Z314" s="13"/>
    </row>
    <row r="315" spans="1:26" ht="24.75" hidden="1" customHeight="1">
      <c r="A315" s="1" t="s">
        <v>1068</v>
      </c>
      <c r="B315" s="20" t="s">
        <v>438</v>
      </c>
      <c r="C315" s="20" t="s">
        <v>1069</v>
      </c>
      <c r="D315" s="20" t="s">
        <v>1070</v>
      </c>
      <c r="E315" s="21" t="s">
        <v>181</v>
      </c>
      <c r="F315" s="21"/>
      <c r="G315" s="18">
        <v>2016</v>
      </c>
      <c r="H315" s="19">
        <v>1</v>
      </c>
      <c r="I315" s="19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12"/>
      <c r="U315" s="13"/>
      <c r="V315" s="13"/>
      <c r="W315" s="13"/>
      <c r="X315" s="13"/>
      <c r="Y315" s="13"/>
      <c r="Z315" s="13"/>
    </row>
    <row r="316" spans="1:26" ht="24.75" hidden="1" customHeight="1">
      <c r="A316" s="1" t="s">
        <v>1071</v>
      </c>
      <c r="B316" s="20" t="s">
        <v>619</v>
      </c>
      <c r="C316" s="20" t="s">
        <v>1072</v>
      </c>
      <c r="D316" s="20" t="s">
        <v>1073</v>
      </c>
      <c r="E316" s="21" t="s">
        <v>181</v>
      </c>
      <c r="F316" s="21"/>
      <c r="G316" s="18">
        <v>2016</v>
      </c>
      <c r="H316" s="19">
        <v>1</v>
      </c>
      <c r="I316" s="19">
        <v>1</v>
      </c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12"/>
      <c r="U316" s="13"/>
      <c r="V316" s="13"/>
      <c r="W316" s="13"/>
      <c r="X316" s="13"/>
      <c r="Y316" s="13"/>
      <c r="Z316" s="13"/>
    </row>
    <row r="317" spans="1:26" ht="24.75" hidden="1" customHeight="1">
      <c r="A317" s="1" t="s">
        <v>1074</v>
      </c>
      <c r="B317" s="20" t="s">
        <v>1075</v>
      </c>
      <c r="C317" s="20" t="s">
        <v>1076</v>
      </c>
      <c r="D317" s="20" t="s">
        <v>1077</v>
      </c>
      <c r="E317" s="21" t="s">
        <v>181</v>
      </c>
      <c r="F317" s="21"/>
      <c r="G317" s="18">
        <v>2016</v>
      </c>
      <c r="H317" s="19">
        <v>1</v>
      </c>
      <c r="I317" s="19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12"/>
      <c r="U317" s="13"/>
      <c r="V317" s="13"/>
      <c r="W317" s="13"/>
      <c r="X317" s="13"/>
      <c r="Y317" s="13"/>
      <c r="Z317" s="13"/>
    </row>
    <row r="318" spans="1:26" ht="24.75" hidden="1" customHeight="1">
      <c r="A318" s="60" t="str">
        <f>HYPERLINK("mailto:flm@espritsaintgermain.com","flm@espritsaintgermain.com")</f>
        <v>flm@espritsaintgermain.com</v>
      </c>
      <c r="B318" s="14" t="s">
        <v>1078</v>
      </c>
      <c r="C318" s="14" t="s">
        <v>1079</v>
      </c>
      <c r="D318" s="16" t="s">
        <v>1080</v>
      </c>
      <c r="E318" s="17" t="s">
        <v>21</v>
      </c>
      <c r="F318" s="17"/>
      <c r="G318" s="18">
        <v>2015</v>
      </c>
      <c r="H318" s="19">
        <v>1</v>
      </c>
      <c r="I318" s="19"/>
      <c r="J318" s="58"/>
      <c r="K318" s="42"/>
      <c r="L318" s="58"/>
      <c r="M318" s="58"/>
      <c r="N318" s="58"/>
      <c r="O318" s="42"/>
      <c r="P318" s="58"/>
      <c r="Q318" s="58"/>
      <c r="R318" s="58"/>
      <c r="S318" s="42"/>
      <c r="T318" s="12"/>
      <c r="U318" s="12"/>
      <c r="V318" s="12"/>
      <c r="W318" s="12"/>
      <c r="X318" s="12"/>
      <c r="Y318" s="12"/>
      <c r="Z318" s="12"/>
    </row>
    <row r="319" spans="1:26" ht="24.75" hidden="1" customHeight="1">
      <c r="A319" s="32" t="s">
        <v>1081</v>
      </c>
      <c r="B319" s="33" t="s">
        <v>619</v>
      </c>
      <c r="C319" s="33" t="s">
        <v>1082</v>
      </c>
      <c r="D319" s="33" t="s">
        <v>1083</v>
      </c>
      <c r="E319" s="39" t="s">
        <v>51</v>
      </c>
      <c r="F319" s="20"/>
      <c r="G319" s="35" t="s">
        <v>70</v>
      </c>
      <c r="H319" s="36">
        <v>1</v>
      </c>
      <c r="I319" s="56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13"/>
      <c r="U319" s="13"/>
      <c r="V319" s="13"/>
      <c r="W319" s="13"/>
      <c r="X319" s="13"/>
      <c r="Y319" s="13"/>
      <c r="Z319" s="13"/>
    </row>
    <row r="320" spans="1:26" ht="24.75" hidden="1" customHeight="1">
      <c r="A320" s="1" t="s">
        <v>1084</v>
      </c>
      <c r="B320" s="20" t="s">
        <v>414</v>
      </c>
      <c r="C320" s="20" t="s">
        <v>1085</v>
      </c>
      <c r="D320" s="20" t="s">
        <v>1086</v>
      </c>
      <c r="E320" s="21" t="s">
        <v>181</v>
      </c>
      <c r="F320" s="21"/>
      <c r="G320" s="18">
        <v>2016</v>
      </c>
      <c r="H320" s="19">
        <v>1</v>
      </c>
      <c r="I320" s="19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12"/>
      <c r="U320" s="13"/>
      <c r="V320" s="13"/>
      <c r="W320" s="13"/>
      <c r="X320" s="13"/>
      <c r="Y320" s="13"/>
      <c r="Z320" s="13"/>
    </row>
    <row r="321" spans="1:26" ht="24.75" hidden="1" customHeight="1">
      <c r="A321" s="61" t="s">
        <v>1087</v>
      </c>
      <c r="B321" s="62" t="s">
        <v>1088</v>
      </c>
      <c r="C321" s="62" t="s">
        <v>1089</v>
      </c>
      <c r="D321" s="62" t="s">
        <v>1090</v>
      </c>
      <c r="E321" s="63" t="s">
        <v>130</v>
      </c>
      <c r="F321" s="63"/>
      <c r="G321" s="28">
        <v>2015</v>
      </c>
      <c r="H321" s="29"/>
      <c r="I321" s="29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12"/>
      <c r="U321" s="13"/>
      <c r="V321" s="13"/>
      <c r="W321" s="13"/>
      <c r="X321" s="13"/>
      <c r="Y321" s="13"/>
      <c r="Z321" s="13"/>
    </row>
    <row r="322" spans="1:26" ht="24.75" hidden="1" customHeight="1">
      <c r="A322" s="1" t="s">
        <v>1091</v>
      </c>
      <c r="B322" s="20" t="s">
        <v>1092</v>
      </c>
      <c r="C322" s="20" t="s">
        <v>1093</v>
      </c>
      <c r="D322" s="20" t="s">
        <v>1094</v>
      </c>
      <c r="E322" s="21" t="s">
        <v>1095</v>
      </c>
      <c r="F322" s="21"/>
      <c r="G322" s="18">
        <v>2016</v>
      </c>
      <c r="H322" s="19">
        <v>1</v>
      </c>
      <c r="I322" s="36">
        <v>1</v>
      </c>
      <c r="J322" s="12"/>
      <c r="K322" s="20"/>
      <c r="L322" s="20"/>
      <c r="M322" s="20"/>
      <c r="N322" s="20"/>
      <c r="O322" s="20"/>
      <c r="P322" s="20"/>
      <c r="Q322" s="20" t="s">
        <v>147</v>
      </c>
      <c r="R322" s="20"/>
      <c r="S322" s="20"/>
      <c r="T322" s="12"/>
      <c r="U322" s="13"/>
      <c r="V322" s="13"/>
      <c r="W322" s="13"/>
      <c r="X322" s="13"/>
      <c r="Y322" s="13"/>
      <c r="Z322" s="13"/>
    </row>
    <row r="323" spans="1:26" ht="24.75" hidden="1" customHeight="1">
      <c r="A323" s="1" t="s">
        <v>1096</v>
      </c>
      <c r="B323" s="20" t="s">
        <v>183</v>
      </c>
      <c r="C323" s="20" t="s">
        <v>1097</v>
      </c>
      <c r="D323" s="20" t="s">
        <v>1098</v>
      </c>
      <c r="E323" s="21" t="s">
        <v>181</v>
      </c>
      <c r="F323" s="21"/>
      <c r="G323" s="18">
        <v>2016</v>
      </c>
      <c r="H323" s="19">
        <v>1</v>
      </c>
      <c r="I323" s="36">
        <v>1</v>
      </c>
      <c r="J323" s="12"/>
      <c r="K323" s="20"/>
      <c r="L323" s="20"/>
      <c r="M323" s="20"/>
      <c r="N323" s="20"/>
      <c r="O323" s="20"/>
      <c r="P323" s="20" t="s">
        <v>147</v>
      </c>
      <c r="Q323" s="20"/>
      <c r="R323" s="20"/>
      <c r="S323" s="20"/>
      <c r="T323" s="12"/>
      <c r="U323" s="12"/>
      <c r="V323" s="12"/>
      <c r="W323" s="12"/>
      <c r="X323" s="12"/>
      <c r="Y323" s="12"/>
      <c r="Z323" s="12"/>
    </row>
    <row r="324" spans="1:26" ht="24.75" hidden="1" customHeight="1">
      <c r="A324" s="25" t="s">
        <v>1099</v>
      </c>
      <c r="B324" s="26" t="s">
        <v>1100</v>
      </c>
      <c r="C324" s="26" t="s">
        <v>1101</v>
      </c>
      <c r="D324" s="26" t="s">
        <v>1102</v>
      </c>
      <c r="E324" s="27" t="s">
        <v>51</v>
      </c>
      <c r="F324" s="27"/>
      <c r="G324" s="28">
        <v>2015</v>
      </c>
      <c r="H324" s="29"/>
      <c r="I324" s="29"/>
      <c r="J324" s="12"/>
      <c r="K324" s="20"/>
      <c r="L324" s="20"/>
      <c r="M324" s="20"/>
      <c r="N324" s="20"/>
      <c r="O324" s="20"/>
      <c r="P324" s="20"/>
      <c r="Q324" s="20"/>
      <c r="R324" s="20"/>
      <c r="S324" s="20"/>
      <c r="T324" s="12"/>
      <c r="U324" s="13"/>
      <c r="V324" s="13"/>
      <c r="W324" s="13"/>
      <c r="X324" s="13"/>
      <c r="Y324" s="13"/>
      <c r="Z324" s="13"/>
    </row>
    <row r="325" spans="1:26" ht="24.75" hidden="1" customHeight="1">
      <c r="A325" s="60" t="str">
        <f>HYPERLINK("mailto:franck@inedit-joaillier.fr","franck@inedit-joaillier.fr")</f>
        <v>franck@inedit-joaillier.fr</v>
      </c>
      <c r="B325" s="14" t="s">
        <v>1103</v>
      </c>
      <c r="C325" s="74" t="s">
        <v>1104</v>
      </c>
      <c r="D325" s="16" t="s">
        <v>1105</v>
      </c>
      <c r="E325" s="17" t="s">
        <v>21</v>
      </c>
      <c r="F325" s="17"/>
      <c r="G325" s="18">
        <v>2015</v>
      </c>
      <c r="H325" s="19">
        <v>1</v>
      </c>
      <c r="I325" s="19"/>
      <c r="J325" s="13"/>
      <c r="K325" s="20"/>
      <c r="L325" s="20"/>
      <c r="M325" s="20"/>
      <c r="N325" s="20"/>
      <c r="O325" s="20"/>
      <c r="P325" s="20"/>
      <c r="Q325" s="20"/>
      <c r="R325" s="20"/>
      <c r="S325" s="20"/>
      <c r="T325" s="12"/>
      <c r="U325" s="13"/>
      <c r="V325" s="13"/>
      <c r="W325" s="13"/>
      <c r="X325" s="13"/>
      <c r="Y325" s="13"/>
      <c r="Z325" s="13"/>
    </row>
    <row r="326" spans="1:26" ht="24.75" hidden="1" customHeight="1">
      <c r="A326" s="67" t="s">
        <v>1106</v>
      </c>
      <c r="B326" s="49" t="s">
        <v>96</v>
      </c>
      <c r="C326" s="49" t="s">
        <v>1107</v>
      </c>
      <c r="D326" s="49" t="s">
        <v>1108</v>
      </c>
      <c r="E326" s="70" t="s">
        <v>130</v>
      </c>
      <c r="F326" s="70"/>
      <c r="G326" s="53">
        <v>2016</v>
      </c>
      <c r="H326" s="54">
        <v>1</v>
      </c>
      <c r="I326" s="54"/>
      <c r="J326" s="72"/>
      <c r="K326" s="49"/>
      <c r="L326" s="49"/>
      <c r="M326" s="49"/>
      <c r="N326" s="49"/>
      <c r="O326" s="49"/>
      <c r="P326" s="49"/>
      <c r="Q326" s="49"/>
      <c r="R326" s="49"/>
      <c r="S326" s="49"/>
      <c r="T326" s="72"/>
      <c r="U326" s="12"/>
      <c r="V326" s="12"/>
      <c r="W326" s="12"/>
      <c r="X326" s="12"/>
      <c r="Y326" s="12"/>
      <c r="Z326" s="12"/>
    </row>
    <row r="327" spans="1:26" ht="24.75" hidden="1" customHeight="1">
      <c r="A327" s="1" t="s">
        <v>1109</v>
      </c>
      <c r="B327" s="20" t="s">
        <v>636</v>
      </c>
      <c r="C327" s="20" t="s">
        <v>1110</v>
      </c>
      <c r="D327" s="20" t="s">
        <v>1111</v>
      </c>
      <c r="E327" s="21" t="s">
        <v>181</v>
      </c>
      <c r="F327" s="21"/>
      <c r="G327" s="18">
        <v>2016</v>
      </c>
      <c r="H327" s="19">
        <v>1</v>
      </c>
      <c r="I327" s="19"/>
      <c r="J327" s="12"/>
      <c r="K327" s="20"/>
      <c r="L327" s="20"/>
      <c r="M327" s="20"/>
      <c r="N327" s="20"/>
      <c r="O327" s="20"/>
      <c r="P327" s="20"/>
      <c r="Q327" s="20"/>
      <c r="R327" s="20"/>
      <c r="S327" s="20"/>
      <c r="T327" s="12"/>
      <c r="U327" s="13"/>
      <c r="V327" s="13"/>
      <c r="W327" s="13"/>
      <c r="X327" s="13"/>
      <c r="Y327" s="13"/>
      <c r="Z327" s="13"/>
    </row>
    <row r="328" spans="1:26" ht="24.75" hidden="1" customHeight="1">
      <c r="A328" s="1" t="s">
        <v>1112</v>
      </c>
      <c r="B328" s="20" t="s">
        <v>371</v>
      </c>
      <c r="C328" s="20" t="s">
        <v>1113</v>
      </c>
      <c r="D328" s="20" t="s">
        <v>1114</v>
      </c>
      <c r="E328" s="21" t="s">
        <v>181</v>
      </c>
      <c r="F328" s="21"/>
      <c r="G328" s="18">
        <v>2015</v>
      </c>
      <c r="H328" s="19"/>
      <c r="I328" s="19"/>
      <c r="J328" s="12"/>
      <c r="K328" s="20"/>
      <c r="L328" s="20"/>
      <c r="M328" s="20"/>
      <c r="N328" s="20"/>
      <c r="O328" s="20"/>
      <c r="P328" s="20"/>
      <c r="Q328" s="20"/>
      <c r="R328" s="20"/>
      <c r="S328" s="20"/>
      <c r="T328" s="12"/>
      <c r="U328" s="13"/>
      <c r="V328" s="13"/>
      <c r="W328" s="13"/>
      <c r="X328" s="13"/>
      <c r="Y328" s="13"/>
      <c r="Z328" s="13"/>
    </row>
    <row r="329" spans="1:26" ht="24.75" hidden="1" customHeight="1">
      <c r="A329" s="60" t="s">
        <v>1116</v>
      </c>
      <c r="B329" s="142" t="s">
        <v>1045</v>
      </c>
      <c r="C329" s="20" t="s">
        <v>1117</v>
      </c>
      <c r="D329" s="143" t="s">
        <v>1118</v>
      </c>
      <c r="E329" s="21"/>
      <c r="F329" s="21"/>
      <c r="G329" s="18"/>
      <c r="H329" s="144">
        <v>1</v>
      </c>
      <c r="I329" s="19"/>
      <c r="J329" s="13"/>
      <c r="K329" s="20"/>
      <c r="L329" s="20"/>
      <c r="M329" s="20"/>
      <c r="N329" s="20"/>
      <c r="O329" s="20"/>
      <c r="P329" s="20"/>
      <c r="Q329" s="20"/>
      <c r="R329" s="20"/>
      <c r="S329" s="20"/>
      <c r="T329" s="12"/>
      <c r="U329" s="12"/>
      <c r="V329" s="12"/>
      <c r="W329" s="12"/>
      <c r="X329" s="12"/>
      <c r="Y329" s="12"/>
      <c r="Z329" s="12"/>
    </row>
    <row r="330" spans="1:26" ht="24.75" hidden="1" customHeight="1">
      <c r="A330" s="1" t="s">
        <v>1119</v>
      </c>
      <c r="B330" s="20" t="s">
        <v>1120</v>
      </c>
      <c r="C330" s="20" t="s">
        <v>1121</v>
      </c>
      <c r="D330" s="20" t="s">
        <v>1122</v>
      </c>
      <c r="E330" s="21" t="s">
        <v>980</v>
      </c>
      <c r="F330" s="21"/>
      <c r="G330" s="18">
        <v>2015</v>
      </c>
      <c r="H330" s="19">
        <v>1</v>
      </c>
      <c r="I330" s="19"/>
      <c r="J330" s="12"/>
      <c r="K330" s="20"/>
      <c r="L330" s="20"/>
      <c r="M330" s="20"/>
      <c r="N330" s="20"/>
      <c r="O330" s="20"/>
      <c r="P330" s="20"/>
      <c r="Q330" s="20"/>
      <c r="R330" s="20"/>
      <c r="S330" s="20"/>
      <c r="T330" s="12"/>
      <c r="U330" s="12"/>
      <c r="V330" s="12"/>
      <c r="W330" s="12"/>
      <c r="X330" s="12"/>
      <c r="Y330" s="12"/>
      <c r="Z330" s="12"/>
    </row>
    <row r="331" spans="1:26" ht="24.75" customHeight="1">
      <c r="A331" s="292" t="s">
        <v>1123</v>
      </c>
      <c r="B331" s="288" t="s">
        <v>249</v>
      </c>
      <c r="C331" s="288" t="s">
        <v>1124</v>
      </c>
      <c r="D331" s="288" t="s">
        <v>1125</v>
      </c>
      <c r="E331" s="289" t="s">
        <v>24</v>
      </c>
      <c r="F331" s="289"/>
      <c r="G331" s="290">
        <v>2016</v>
      </c>
      <c r="H331" s="291">
        <v>1</v>
      </c>
      <c r="I331" s="291"/>
      <c r="J331" s="12"/>
      <c r="K331" s="20"/>
      <c r="L331" s="20"/>
      <c r="M331" s="66"/>
      <c r="N331" s="66"/>
      <c r="O331" s="66"/>
      <c r="P331" s="66"/>
      <c r="Q331" s="66" t="s">
        <v>147</v>
      </c>
      <c r="R331" s="66"/>
      <c r="S331" s="20"/>
      <c r="T331" s="12"/>
      <c r="U331" s="13"/>
      <c r="V331" s="13"/>
      <c r="W331" s="13"/>
      <c r="X331" s="13"/>
      <c r="Y331" s="13"/>
      <c r="Z331" s="13"/>
    </row>
    <row r="332" spans="1:26" ht="24.75" hidden="1" customHeight="1">
      <c r="A332" s="1"/>
      <c r="B332" s="145" t="s">
        <v>1126</v>
      </c>
      <c r="C332" s="145" t="s">
        <v>1127</v>
      </c>
      <c r="D332" s="145" t="s">
        <v>1128</v>
      </c>
      <c r="E332" s="146" t="s">
        <v>34</v>
      </c>
      <c r="F332" s="147"/>
      <c r="G332" s="148">
        <v>2015</v>
      </c>
      <c r="H332" s="149">
        <v>1</v>
      </c>
      <c r="I332" s="19"/>
      <c r="J332" s="12"/>
      <c r="K332" s="20"/>
      <c r="L332" s="20"/>
      <c r="M332" s="20"/>
      <c r="N332" s="20"/>
      <c r="O332" s="20"/>
      <c r="P332" s="20"/>
      <c r="Q332" s="20"/>
      <c r="R332" s="20"/>
      <c r="S332" s="20"/>
      <c r="T332" s="12"/>
      <c r="U332" s="13"/>
      <c r="V332" s="13"/>
      <c r="W332" s="13"/>
      <c r="X332" s="13"/>
      <c r="Y332" s="13"/>
      <c r="Z332" s="13"/>
    </row>
    <row r="333" spans="1:26" ht="24.75" hidden="1" customHeight="1">
      <c r="A333" s="1" t="s">
        <v>1129</v>
      </c>
      <c r="B333" s="20" t="s">
        <v>1130</v>
      </c>
      <c r="C333" s="20" t="s">
        <v>1131</v>
      </c>
      <c r="D333" s="20" t="s">
        <v>1132</v>
      </c>
      <c r="E333" s="21"/>
      <c r="F333" s="21"/>
      <c r="G333" s="18"/>
      <c r="H333" s="19"/>
      <c r="I333" s="19"/>
      <c r="J333" s="12"/>
      <c r="K333" s="20"/>
      <c r="L333" s="20"/>
      <c r="M333" s="20"/>
      <c r="N333" s="20"/>
      <c r="O333" s="20"/>
      <c r="P333" s="20"/>
      <c r="Q333" s="20"/>
      <c r="R333" s="20"/>
      <c r="S333" s="20"/>
      <c r="T333" s="12"/>
      <c r="U333" s="13"/>
      <c r="V333" s="13"/>
      <c r="W333" s="13"/>
      <c r="X333" s="13"/>
      <c r="Y333" s="13"/>
      <c r="Z333" s="13"/>
    </row>
    <row r="334" spans="1:26" ht="24.75" hidden="1" customHeight="1">
      <c r="A334" s="1" t="s">
        <v>1133</v>
      </c>
      <c r="B334" s="109" t="s">
        <v>53</v>
      </c>
      <c r="C334" s="109" t="s">
        <v>1134</v>
      </c>
      <c r="D334" s="109" t="s">
        <v>1135</v>
      </c>
      <c r="E334" s="17" t="s">
        <v>51</v>
      </c>
      <c r="F334" s="17"/>
      <c r="G334" s="18">
        <v>2016</v>
      </c>
      <c r="H334" s="19">
        <v>1</v>
      </c>
      <c r="I334" s="19"/>
      <c r="J334" s="12"/>
      <c r="K334" s="20"/>
      <c r="L334" s="20"/>
      <c r="M334" s="20"/>
      <c r="N334" s="20"/>
      <c r="O334" s="20"/>
      <c r="P334" s="20"/>
      <c r="Q334" s="20" t="s">
        <v>147</v>
      </c>
      <c r="R334" s="20"/>
      <c r="S334" s="20"/>
      <c r="T334" s="12"/>
      <c r="U334" s="13"/>
      <c r="V334" s="13"/>
      <c r="W334" s="13"/>
      <c r="X334" s="13"/>
      <c r="Y334" s="13"/>
      <c r="Z334" s="13"/>
    </row>
    <row r="335" spans="1:26" ht="24.75" customHeight="1">
      <c r="A335" s="294" t="str">
        <f>HYPERLINK("mailto:mariedufour166@gmail.com","mariedufour166@gmail.com")</f>
        <v>mariedufour166@gmail.com</v>
      </c>
      <c r="B335" s="307" t="s">
        <v>559</v>
      </c>
      <c r="C335" s="293" t="s">
        <v>257</v>
      </c>
      <c r="D335" s="308" t="s">
        <v>1136</v>
      </c>
      <c r="E335" s="289" t="s">
        <v>24</v>
      </c>
      <c r="F335" s="289"/>
      <c r="G335" s="290">
        <v>2016</v>
      </c>
      <c r="H335" s="291">
        <v>1</v>
      </c>
      <c r="I335" s="291"/>
      <c r="J335" s="13"/>
      <c r="K335" s="42"/>
      <c r="L335" s="58"/>
      <c r="M335" s="58"/>
      <c r="N335" s="58" t="s">
        <v>147</v>
      </c>
      <c r="O335" s="42"/>
      <c r="P335" s="58"/>
      <c r="Q335" s="58"/>
      <c r="R335" s="58"/>
      <c r="S335" s="42"/>
      <c r="T335" s="12"/>
      <c r="U335" s="13"/>
      <c r="V335" s="13"/>
      <c r="W335" s="13"/>
      <c r="X335" s="13"/>
      <c r="Y335" s="13"/>
      <c r="Z335" s="13"/>
    </row>
    <row r="336" spans="1:26" ht="24.75" hidden="1" customHeight="1">
      <c r="A336" s="1" t="s">
        <v>1137</v>
      </c>
      <c r="B336" s="14" t="s">
        <v>1138</v>
      </c>
      <c r="C336" s="14" t="s">
        <v>1139</v>
      </c>
      <c r="D336" s="16" t="s">
        <v>1140</v>
      </c>
      <c r="E336" s="17" t="s">
        <v>21</v>
      </c>
      <c r="F336" s="17"/>
      <c r="G336" s="18">
        <v>2015</v>
      </c>
      <c r="H336" s="19">
        <v>1</v>
      </c>
      <c r="I336" s="19"/>
      <c r="J336" s="13"/>
      <c r="K336" s="42"/>
      <c r="L336" s="58"/>
      <c r="M336" s="58"/>
      <c r="N336" s="58"/>
      <c r="O336" s="42"/>
      <c r="P336" s="58"/>
      <c r="Q336" s="58"/>
      <c r="R336" s="58"/>
      <c r="S336" s="42"/>
      <c r="T336" s="12"/>
      <c r="U336" s="12"/>
      <c r="V336" s="12"/>
      <c r="W336" s="12"/>
      <c r="X336" s="12"/>
      <c r="Y336" s="12"/>
      <c r="Z336" s="12"/>
    </row>
    <row r="337" spans="1:26" ht="24.75" hidden="1" customHeight="1">
      <c r="A337" s="101" t="str">
        <f>HYPERLINK("mailto:kbonaparte@fr.loreal.com","kbonaparte@fr.loreal.com; Kiehls.BONAPARTE@loreal.com")</f>
        <v>kbonaparte@fr.loreal.com; Kiehls.BONAPARTE@loreal.com</v>
      </c>
      <c r="B337" s="74" t="s">
        <v>482</v>
      </c>
      <c r="C337" s="14" t="s">
        <v>1141</v>
      </c>
      <c r="D337" s="16" t="s">
        <v>1142</v>
      </c>
      <c r="E337" s="17" t="s">
        <v>21</v>
      </c>
      <c r="F337" s="17"/>
      <c r="G337" s="18">
        <v>2015</v>
      </c>
      <c r="H337" s="19">
        <v>1</v>
      </c>
      <c r="I337" s="19"/>
      <c r="J337" s="13"/>
      <c r="K337" s="20"/>
      <c r="L337" s="20"/>
      <c r="M337" s="20"/>
      <c r="N337" s="20" t="s">
        <v>147</v>
      </c>
      <c r="O337" s="20"/>
      <c r="P337" s="20"/>
      <c r="Q337" s="20"/>
      <c r="R337" s="20"/>
      <c r="S337" s="20"/>
      <c r="T337" s="12"/>
      <c r="U337" s="13"/>
      <c r="V337" s="13"/>
      <c r="W337" s="13"/>
      <c r="X337" s="13"/>
      <c r="Y337" s="13"/>
      <c r="Z337" s="13"/>
    </row>
    <row r="338" spans="1:26" ht="24.75" hidden="1" customHeight="1">
      <c r="A338" s="30" t="s">
        <v>1143</v>
      </c>
      <c r="B338" s="62" t="s">
        <v>1144</v>
      </c>
      <c r="C338" s="62" t="s">
        <v>1145</v>
      </c>
      <c r="D338" s="62" t="s">
        <v>129</v>
      </c>
      <c r="E338" s="63" t="s">
        <v>130</v>
      </c>
      <c r="F338" s="63"/>
      <c r="G338" s="28">
        <v>2015</v>
      </c>
      <c r="H338" s="29"/>
      <c r="I338" s="29"/>
      <c r="J338" s="12"/>
      <c r="K338" s="20"/>
      <c r="L338" s="20"/>
      <c r="M338" s="20"/>
      <c r="N338" s="20"/>
      <c r="O338" s="20"/>
      <c r="P338" s="20"/>
      <c r="Q338" s="20"/>
      <c r="R338" s="20"/>
      <c r="S338" s="20"/>
      <c r="T338" s="12"/>
      <c r="U338" s="13"/>
      <c r="V338" s="13"/>
      <c r="W338" s="13"/>
      <c r="X338" s="13"/>
      <c r="Y338" s="13"/>
      <c r="Z338" s="13"/>
    </row>
    <row r="339" spans="1:26" ht="24.75" hidden="1" customHeight="1">
      <c r="A339" s="150" t="s">
        <v>1146</v>
      </c>
      <c r="B339" s="136" t="s">
        <v>446</v>
      </c>
      <c r="C339" s="136" t="s">
        <v>1147</v>
      </c>
      <c r="D339" s="136" t="s">
        <v>1148</v>
      </c>
      <c r="E339" s="136" t="s">
        <v>51</v>
      </c>
      <c r="F339" s="137"/>
      <c r="G339" s="138">
        <v>2016</v>
      </c>
      <c r="H339" s="139">
        <v>1</v>
      </c>
      <c r="I339" s="19"/>
      <c r="J339" s="85"/>
      <c r="K339" s="20"/>
      <c r="L339" s="20"/>
      <c r="M339" s="20"/>
      <c r="N339" s="20"/>
      <c r="O339" s="20"/>
      <c r="P339" s="20"/>
      <c r="Q339" s="20"/>
      <c r="R339" s="20"/>
      <c r="S339" s="20"/>
      <c r="T339" s="13"/>
      <c r="U339" s="12"/>
      <c r="V339" s="12"/>
      <c r="W339" s="12"/>
      <c r="X339" s="12"/>
      <c r="Y339" s="12"/>
      <c r="Z339" s="12"/>
    </row>
    <row r="340" spans="1:26" ht="24.75" hidden="1" customHeight="1">
      <c r="A340" s="1"/>
      <c r="B340" s="20"/>
      <c r="C340" s="20" t="s">
        <v>1149</v>
      </c>
      <c r="D340" s="20" t="s">
        <v>1150</v>
      </c>
      <c r="E340" s="21" t="s">
        <v>1151</v>
      </c>
      <c r="F340" s="21"/>
      <c r="G340" s="18">
        <v>2016</v>
      </c>
      <c r="H340" s="19">
        <v>1</v>
      </c>
      <c r="I340" s="19"/>
      <c r="J340" s="12"/>
      <c r="K340" s="20"/>
      <c r="L340" s="20"/>
      <c r="M340" s="20"/>
      <c r="N340" s="20"/>
      <c r="O340" s="20"/>
      <c r="P340" s="20"/>
      <c r="Q340" s="20"/>
      <c r="R340" s="20"/>
      <c r="S340" s="20"/>
      <c r="T340" s="12"/>
      <c r="U340" s="13"/>
      <c r="V340" s="13"/>
      <c r="W340" s="13"/>
      <c r="X340" s="13"/>
      <c r="Y340" s="13"/>
      <c r="Z340" s="13"/>
    </row>
    <row r="341" spans="1:26" ht="24.75" hidden="1" customHeight="1">
      <c r="A341" s="60" t="str">
        <f>HYPERLINK("mailto:restauration@eglise-sgp.org","restauration@eglise-sgp.org")</f>
        <v>restauration@eglise-sgp.org</v>
      </c>
      <c r="B341" s="20" t="s">
        <v>229</v>
      </c>
      <c r="C341" s="20" t="s">
        <v>1152</v>
      </c>
      <c r="D341" s="20" t="s">
        <v>1153</v>
      </c>
      <c r="E341" s="21" t="s">
        <v>181</v>
      </c>
      <c r="F341" s="21"/>
      <c r="G341" s="18">
        <v>2015</v>
      </c>
      <c r="H341" s="19"/>
      <c r="I341" s="19"/>
      <c r="J341" s="12"/>
      <c r="K341" s="20"/>
      <c r="L341" s="20"/>
      <c r="M341" s="20"/>
      <c r="N341" s="20"/>
      <c r="O341" s="20"/>
      <c r="P341" s="20"/>
      <c r="Q341" s="20"/>
      <c r="R341" s="20"/>
      <c r="S341" s="20"/>
      <c r="T341" s="12"/>
      <c r="U341" s="13"/>
      <c r="V341" s="13"/>
      <c r="W341" s="13"/>
      <c r="X341" s="13"/>
      <c r="Y341" s="13"/>
      <c r="Z341" s="13"/>
    </row>
    <row r="342" spans="1:26" ht="24.75" hidden="1" customHeight="1">
      <c r="A342" s="30" t="s">
        <v>1154</v>
      </c>
      <c r="B342" s="64" t="s">
        <v>1155</v>
      </c>
      <c r="C342" s="64" t="s">
        <v>1156</v>
      </c>
      <c r="D342" s="64" t="s">
        <v>1157</v>
      </c>
      <c r="E342" s="46" t="s">
        <v>130</v>
      </c>
      <c r="F342" s="27" t="s">
        <v>139</v>
      </c>
      <c r="G342" s="28">
        <v>2015</v>
      </c>
      <c r="H342" s="29">
        <v>1</v>
      </c>
      <c r="I342" s="151">
        <v>1</v>
      </c>
      <c r="J342" s="12"/>
      <c r="K342" s="20"/>
      <c r="L342" s="20"/>
      <c r="M342" s="20"/>
      <c r="N342" s="20"/>
      <c r="O342" s="20"/>
      <c r="P342" s="20"/>
      <c r="Q342" s="20"/>
      <c r="R342" s="20"/>
      <c r="S342" s="20"/>
      <c r="T342" s="12"/>
      <c r="U342" s="12"/>
      <c r="V342" s="12"/>
      <c r="W342" s="12"/>
      <c r="X342" s="12"/>
      <c r="Y342" s="12"/>
      <c r="Z342" s="12"/>
    </row>
    <row r="343" spans="1:26" ht="24.75" hidden="1" customHeight="1">
      <c r="A343" s="152" t="s">
        <v>1158</v>
      </c>
      <c r="B343" s="153" t="s">
        <v>1159</v>
      </c>
      <c r="C343" s="154" t="s">
        <v>1160</v>
      </c>
      <c r="D343" s="153" t="s">
        <v>1161</v>
      </c>
      <c r="E343" s="155" t="s">
        <v>51</v>
      </c>
      <c r="F343" s="121"/>
      <c r="G343" s="122">
        <v>2016</v>
      </c>
      <c r="H343" s="123">
        <v>1</v>
      </c>
      <c r="I343" s="156">
        <v>2</v>
      </c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5"/>
      <c r="U343" s="125"/>
      <c r="V343" s="125"/>
      <c r="W343" s="125"/>
      <c r="X343" s="125"/>
      <c r="Y343" s="125"/>
      <c r="Z343" s="125"/>
    </row>
    <row r="344" spans="1:26" ht="24.75" customHeight="1">
      <c r="A344" s="292" t="s">
        <v>1162</v>
      </c>
      <c r="B344" s="288" t="s">
        <v>1163</v>
      </c>
      <c r="C344" s="288" t="s">
        <v>1164</v>
      </c>
      <c r="D344" s="288" t="s">
        <v>1165</v>
      </c>
      <c r="E344" s="289" t="s">
        <v>1166</v>
      </c>
      <c r="F344" s="289"/>
      <c r="G344" s="290">
        <v>2015</v>
      </c>
      <c r="H344" s="291">
        <v>1</v>
      </c>
      <c r="I344" s="291"/>
      <c r="J344" s="20"/>
      <c r="K344" s="20"/>
      <c r="L344" s="20"/>
      <c r="M344" s="66"/>
      <c r="N344" s="66"/>
      <c r="O344" s="66"/>
      <c r="P344" s="66"/>
      <c r="Q344" s="66"/>
      <c r="R344" s="66"/>
      <c r="S344" s="20"/>
      <c r="T344" s="12"/>
      <c r="U344" s="13"/>
      <c r="V344" s="13"/>
      <c r="W344" s="13"/>
      <c r="X344" s="13"/>
      <c r="Y344" s="13"/>
      <c r="Z344" s="13"/>
    </row>
    <row r="345" spans="1:26" ht="24.75" hidden="1" customHeight="1">
      <c r="A345" s="1" t="s">
        <v>1167</v>
      </c>
      <c r="B345" s="42" t="s">
        <v>247</v>
      </c>
      <c r="C345" s="43" t="s">
        <v>1168</v>
      </c>
      <c r="D345" s="23" t="s">
        <v>1169</v>
      </c>
      <c r="E345" s="21" t="s">
        <v>29</v>
      </c>
      <c r="F345" s="21"/>
      <c r="G345" s="18">
        <v>2015</v>
      </c>
      <c r="H345" s="19"/>
      <c r="I345" s="19"/>
      <c r="J345" s="58"/>
      <c r="K345" s="42"/>
      <c r="L345" s="44"/>
      <c r="M345" s="58"/>
      <c r="N345" s="58"/>
      <c r="O345" s="42"/>
      <c r="P345" s="44"/>
      <c r="Q345" s="58"/>
      <c r="R345" s="58"/>
      <c r="S345" s="42"/>
      <c r="T345" s="12"/>
      <c r="U345" s="13"/>
      <c r="V345" s="13"/>
      <c r="W345" s="13"/>
      <c r="X345" s="13"/>
      <c r="Y345" s="13"/>
      <c r="Z345" s="13"/>
    </row>
    <row r="346" spans="1:26" ht="24.75" customHeight="1">
      <c r="A346" s="292" t="s">
        <v>1170</v>
      </c>
      <c r="B346" s="288" t="s">
        <v>1171</v>
      </c>
      <c r="C346" s="288" t="s">
        <v>1172</v>
      </c>
      <c r="D346" s="288" t="s">
        <v>1165</v>
      </c>
      <c r="E346" s="289" t="s">
        <v>1166</v>
      </c>
      <c r="F346" s="289"/>
      <c r="G346" s="290">
        <v>2015</v>
      </c>
      <c r="H346" s="291">
        <v>1</v>
      </c>
      <c r="I346" s="291"/>
      <c r="J346" s="20"/>
      <c r="K346" s="20"/>
      <c r="L346" s="20"/>
      <c r="M346" s="66"/>
      <c r="N346" s="66"/>
      <c r="O346" s="66"/>
      <c r="P346" s="66"/>
      <c r="Q346" s="66"/>
      <c r="R346" s="66"/>
      <c r="S346" s="20"/>
      <c r="T346" s="12"/>
      <c r="U346" s="13"/>
      <c r="V346" s="13"/>
      <c r="W346" s="13"/>
      <c r="X346" s="13"/>
      <c r="Y346" s="13"/>
      <c r="Z346" s="13"/>
    </row>
    <row r="347" spans="1:26" ht="24.75" customHeight="1">
      <c r="A347" s="292" t="s">
        <v>1173</v>
      </c>
      <c r="B347" s="288" t="s">
        <v>1174</v>
      </c>
      <c r="C347" s="288" t="s">
        <v>1175</v>
      </c>
      <c r="D347" s="288" t="s">
        <v>1165</v>
      </c>
      <c r="E347" s="289" t="s">
        <v>1166</v>
      </c>
      <c r="F347" s="289"/>
      <c r="G347" s="290">
        <v>2015</v>
      </c>
      <c r="H347" s="291">
        <v>1</v>
      </c>
      <c r="I347" s="291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12"/>
      <c r="U347" s="13"/>
      <c r="V347" s="13"/>
      <c r="W347" s="13"/>
      <c r="X347" s="13"/>
      <c r="Y347" s="13"/>
      <c r="Z347" s="13"/>
    </row>
    <row r="348" spans="1:26" ht="24.75" customHeight="1">
      <c r="A348" s="292" t="s">
        <v>1176</v>
      </c>
      <c r="B348" s="309" t="s">
        <v>438</v>
      </c>
      <c r="C348" s="309" t="s">
        <v>1177</v>
      </c>
      <c r="D348" s="288" t="s">
        <v>1165</v>
      </c>
      <c r="E348" s="289" t="s">
        <v>1166</v>
      </c>
      <c r="F348" s="310"/>
      <c r="G348" s="290">
        <v>2016</v>
      </c>
      <c r="H348" s="291">
        <v>1</v>
      </c>
      <c r="I348" s="291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12"/>
      <c r="U348" s="13"/>
      <c r="V348" s="13"/>
      <c r="W348" s="13"/>
      <c r="X348" s="13"/>
      <c r="Y348" s="13"/>
      <c r="Z348" s="13"/>
    </row>
    <row r="349" spans="1:26" ht="24.75" customHeight="1">
      <c r="A349" s="292" t="s">
        <v>1178</v>
      </c>
      <c r="B349" s="288" t="s">
        <v>1179</v>
      </c>
      <c r="C349" s="288" t="s">
        <v>1180</v>
      </c>
      <c r="D349" s="288" t="s">
        <v>1181</v>
      </c>
      <c r="E349" s="289" t="s">
        <v>1166</v>
      </c>
      <c r="F349" s="289"/>
      <c r="G349" s="290">
        <v>2016</v>
      </c>
      <c r="H349" s="291">
        <v>1</v>
      </c>
      <c r="I349" s="291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12"/>
      <c r="U349" s="13"/>
      <c r="V349" s="13"/>
      <c r="W349" s="13"/>
      <c r="X349" s="13"/>
      <c r="Y349" s="13"/>
      <c r="Z349" s="13"/>
    </row>
    <row r="350" spans="1:26" ht="24.75" customHeight="1">
      <c r="A350" s="294" t="str">
        <f>HYPERLINK("mailto:hognonico@gmail.com","hognonico@gmail.com")</f>
        <v>hognonico@gmail.com</v>
      </c>
      <c r="B350" s="311" t="s">
        <v>1182</v>
      </c>
      <c r="C350" s="311" t="s">
        <v>1183</v>
      </c>
      <c r="D350" s="288" t="s">
        <v>1165</v>
      </c>
      <c r="E350" s="310" t="s">
        <v>1166</v>
      </c>
      <c r="F350" s="310"/>
      <c r="G350" s="290">
        <v>2016</v>
      </c>
      <c r="H350" s="291">
        <v>1</v>
      </c>
      <c r="I350" s="291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12"/>
      <c r="U350" s="13"/>
      <c r="V350" s="13"/>
      <c r="W350" s="13"/>
      <c r="X350" s="13"/>
      <c r="Y350" s="13"/>
      <c r="Z350" s="13"/>
    </row>
    <row r="351" spans="1:26" ht="24.75" customHeight="1">
      <c r="A351" s="292" t="s">
        <v>1184</v>
      </c>
      <c r="B351" s="288" t="s">
        <v>1185</v>
      </c>
      <c r="C351" s="288" t="s">
        <v>1186</v>
      </c>
      <c r="D351" s="288" t="s">
        <v>1181</v>
      </c>
      <c r="E351" s="289" t="s">
        <v>1166</v>
      </c>
      <c r="F351" s="289"/>
      <c r="G351" s="290">
        <v>2016</v>
      </c>
      <c r="H351" s="291">
        <v>1</v>
      </c>
      <c r="I351" s="291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12"/>
      <c r="U351" s="13"/>
      <c r="V351" s="13"/>
      <c r="W351" s="13"/>
      <c r="X351" s="13"/>
      <c r="Y351" s="13"/>
      <c r="Z351" s="13"/>
    </row>
    <row r="352" spans="1:26" ht="24.75" customHeight="1">
      <c r="A352" s="292" t="s">
        <v>1187</v>
      </c>
      <c r="B352" s="288" t="s">
        <v>165</v>
      </c>
      <c r="C352" s="288" t="s">
        <v>1188</v>
      </c>
      <c r="D352" s="288" t="s">
        <v>1165</v>
      </c>
      <c r="E352" s="289" t="s">
        <v>1166</v>
      </c>
      <c r="F352" s="289"/>
      <c r="G352" s="290">
        <v>2016</v>
      </c>
      <c r="H352" s="291">
        <v>1</v>
      </c>
      <c r="I352" s="291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12"/>
      <c r="U352" s="13"/>
      <c r="V352" s="13"/>
      <c r="W352" s="13"/>
      <c r="X352" s="13"/>
      <c r="Y352" s="13"/>
      <c r="Z352" s="13"/>
    </row>
    <row r="353" spans="1:26" ht="24.75" customHeight="1">
      <c r="A353" s="294" t="str">
        <f>HYPERLINK("mailto:olivia@festivaljazzsaintgermainparis.com","olivia@festivaljazzsaintgermainparis.com")</f>
        <v>olivia@festivaljazzsaintgermainparis.com</v>
      </c>
      <c r="B353" s="288" t="s">
        <v>1151</v>
      </c>
      <c r="C353" s="288" t="s">
        <v>1189</v>
      </c>
      <c r="D353" s="288" t="s">
        <v>1165</v>
      </c>
      <c r="E353" s="289" t="s">
        <v>1166</v>
      </c>
      <c r="F353" s="289"/>
      <c r="G353" s="290">
        <v>2016</v>
      </c>
      <c r="H353" s="291">
        <v>1</v>
      </c>
      <c r="I353" s="291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12"/>
      <c r="U353" s="12"/>
      <c r="V353" s="12"/>
      <c r="W353" s="12"/>
      <c r="X353" s="12"/>
      <c r="Y353" s="12"/>
      <c r="Z353" s="12"/>
    </row>
    <row r="354" spans="1:26" ht="24.75" customHeight="1">
      <c r="A354" s="292" t="s">
        <v>1190</v>
      </c>
      <c r="B354" s="288" t="s">
        <v>1191</v>
      </c>
      <c r="C354" s="288" t="s">
        <v>1192</v>
      </c>
      <c r="D354" s="288" t="s">
        <v>1181</v>
      </c>
      <c r="E354" s="289" t="s">
        <v>1166</v>
      </c>
      <c r="F354" s="289"/>
      <c r="G354" s="290">
        <v>2016</v>
      </c>
      <c r="H354" s="291">
        <v>1</v>
      </c>
      <c r="I354" s="291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12"/>
      <c r="U354" s="13"/>
      <c r="V354" s="13"/>
      <c r="W354" s="13"/>
      <c r="X354" s="13"/>
      <c r="Y354" s="13"/>
      <c r="Z354" s="13"/>
    </row>
    <row r="355" spans="1:26" ht="24.75" customHeight="1">
      <c r="A355" s="292" t="s">
        <v>1193</v>
      </c>
      <c r="B355" s="288" t="s">
        <v>627</v>
      </c>
      <c r="C355" s="288" t="s">
        <v>1194</v>
      </c>
      <c r="D355" s="288" t="s">
        <v>1165</v>
      </c>
      <c r="E355" s="289" t="s">
        <v>1166</v>
      </c>
      <c r="F355" s="289"/>
      <c r="G355" s="290">
        <v>2016</v>
      </c>
      <c r="H355" s="291">
        <v>1</v>
      </c>
      <c r="I355" s="291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12"/>
      <c r="U355" s="13"/>
      <c r="V355" s="13"/>
      <c r="W355" s="13"/>
      <c r="X355" s="13"/>
      <c r="Y355" s="13"/>
      <c r="Z355" s="13"/>
    </row>
    <row r="356" spans="1:26" ht="24.75" customHeight="1">
      <c r="A356" s="292" t="s">
        <v>1195</v>
      </c>
      <c r="B356" s="288" t="s">
        <v>1196</v>
      </c>
      <c r="C356" s="288" t="s">
        <v>1197</v>
      </c>
      <c r="D356" s="288" t="s">
        <v>1181</v>
      </c>
      <c r="E356" s="289" t="s">
        <v>1166</v>
      </c>
      <c r="F356" s="289"/>
      <c r="G356" s="290">
        <v>2016</v>
      </c>
      <c r="H356" s="291">
        <v>1</v>
      </c>
      <c r="I356" s="291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12"/>
      <c r="U356" s="13"/>
      <c r="V356" s="13"/>
      <c r="W356" s="13"/>
      <c r="X356" s="13"/>
      <c r="Y356" s="13"/>
      <c r="Z356" s="13"/>
    </row>
    <row r="357" spans="1:26" ht="24.75" hidden="1" customHeight="1">
      <c r="A357" s="1"/>
      <c r="B357" s="109" t="s">
        <v>84</v>
      </c>
      <c r="C357" s="109" t="s">
        <v>1198</v>
      </c>
      <c r="D357" s="109" t="s">
        <v>753</v>
      </c>
      <c r="E357" s="110" t="s">
        <v>51</v>
      </c>
      <c r="F357" s="17"/>
      <c r="G357" s="18">
        <v>2015</v>
      </c>
      <c r="H357" s="19"/>
      <c r="I357" s="19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12"/>
      <c r="U357" s="13"/>
      <c r="V357" s="13"/>
      <c r="W357" s="13"/>
      <c r="X357" s="13"/>
      <c r="Y357" s="13"/>
      <c r="Z357" s="13"/>
    </row>
    <row r="358" spans="1:26" ht="24.75" customHeight="1">
      <c r="A358" s="292" t="s">
        <v>1199</v>
      </c>
      <c r="B358" s="288" t="s">
        <v>1200</v>
      </c>
      <c r="C358" s="288" t="s">
        <v>1201</v>
      </c>
      <c r="D358" s="288" t="s">
        <v>1181</v>
      </c>
      <c r="E358" s="289" t="s">
        <v>1166</v>
      </c>
      <c r="F358" s="289"/>
      <c r="G358" s="290">
        <v>2016</v>
      </c>
      <c r="H358" s="291">
        <v>1</v>
      </c>
      <c r="I358" s="291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12"/>
      <c r="U358" s="13"/>
      <c r="V358" s="13"/>
      <c r="W358" s="13"/>
      <c r="X358" s="13"/>
      <c r="Y358" s="13"/>
      <c r="Z358" s="13"/>
    </row>
    <row r="359" spans="1:26" ht="24.75" customHeight="1">
      <c r="A359" s="292" t="s">
        <v>1202</v>
      </c>
      <c r="B359" s="288" t="s">
        <v>1191</v>
      </c>
      <c r="C359" s="288" t="s">
        <v>1203</v>
      </c>
      <c r="D359" s="288" t="s">
        <v>1181</v>
      </c>
      <c r="E359" s="289" t="s">
        <v>1166</v>
      </c>
      <c r="F359" s="289"/>
      <c r="G359" s="290">
        <v>2016</v>
      </c>
      <c r="H359" s="291">
        <v>1</v>
      </c>
      <c r="I359" s="291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12"/>
      <c r="U359" s="13"/>
      <c r="V359" s="13"/>
      <c r="W359" s="13"/>
      <c r="X359" s="13"/>
      <c r="Y359" s="13"/>
      <c r="Z359" s="13"/>
    </row>
    <row r="360" spans="1:26" ht="24.75" customHeight="1">
      <c r="A360" s="292" t="s">
        <v>1204</v>
      </c>
      <c r="B360" s="288" t="s">
        <v>1205</v>
      </c>
      <c r="C360" s="288" t="s">
        <v>1206</v>
      </c>
      <c r="D360" s="288" t="s">
        <v>1165</v>
      </c>
      <c r="E360" s="289" t="s">
        <v>1166</v>
      </c>
      <c r="F360" s="289"/>
      <c r="G360" s="290">
        <v>2016</v>
      </c>
      <c r="H360" s="291">
        <v>1</v>
      </c>
      <c r="I360" s="291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12"/>
      <c r="U360" s="13"/>
      <c r="V360" s="13"/>
      <c r="W360" s="13"/>
      <c r="X360" s="13"/>
      <c r="Y360" s="13"/>
      <c r="Z360" s="13"/>
    </row>
    <row r="361" spans="1:26" ht="24.75" customHeight="1">
      <c r="A361" s="294" t="str">
        <f>HYPERLINK("mailto:loanne@festivaljazzsaintgermainparis.com","loanne@festivaljazzsaintgermainparis.com")</f>
        <v>loanne@festivaljazzsaintgermainparis.com</v>
      </c>
      <c r="B361" s="288" t="s">
        <v>1207</v>
      </c>
      <c r="C361" s="288" t="s">
        <v>1208</v>
      </c>
      <c r="D361" s="288" t="s">
        <v>1165</v>
      </c>
      <c r="E361" s="289" t="s">
        <v>1209</v>
      </c>
      <c r="F361" s="289"/>
      <c r="G361" s="290">
        <v>2016</v>
      </c>
      <c r="H361" s="291">
        <v>1</v>
      </c>
      <c r="I361" s="291"/>
      <c r="J361" s="20"/>
      <c r="K361" s="20"/>
      <c r="L361" s="20"/>
      <c r="M361" s="66"/>
      <c r="N361" s="66"/>
      <c r="O361" s="66"/>
      <c r="P361" s="66"/>
      <c r="Q361" s="66"/>
      <c r="R361" s="66"/>
      <c r="S361" s="20"/>
      <c r="T361" s="12"/>
      <c r="U361" s="13"/>
      <c r="V361" s="13"/>
      <c r="W361" s="13"/>
      <c r="X361" s="13"/>
      <c r="Y361" s="13"/>
      <c r="Z361" s="13"/>
    </row>
    <row r="362" spans="1:26" ht="24.75" hidden="1" customHeight="1">
      <c r="A362" s="75" t="s">
        <v>1210</v>
      </c>
      <c r="B362" s="45" t="s">
        <v>435</v>
      </c>
      <c r="C362" s="45" t="s">
        <v>1211</v>
      </c>
      <c r="D362" s="45" t="s">
        <v>1212</v>
      </c>
      <c r="E362" s="99" t="s">
        <v>181</v>
      </c>
      <c r="F362" s="46" t="s">
        <v>139</v>
      </c>
      <c r="G362" s="28">
        <v>2015</v>
      </c>
      <c r="H362" s="29"/>
      <c r="I362" s="29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12"/>
      <c r="U362" s="13"/>
      <c r="V362" s="13"/>
      <c r="W362" s="13"/>
      <c r="X362" s="13"/>
      <c r="Y362" s="13"/>
      <c r="Z362" s="13"/>
    </row>
    <row r="363" spans="1:26" ht="24.75" hidden="1" customHeight="1">
      <c r="A363" s="91" t="s">
        <v>1213</v>
      </c>
      <c r="B363" s="64" t="s">
        <v>244</v>
      </c>
      <c r="C363" s="64" t="s">
        <v>1214</v>
      </c>
      <c r="D363" s="64" t="s">
        <v>1215</v>
      </c>
      <c r="E363" s="46" t="s">
        <v>42</v>
      </c>
      <c r="F363" s="27"/>
      <c r="G363" s="28">
        <v>2015</v>
      </c>
      <c r="H363" s="29"/>
      <c r="I363" s="29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12"/>
      <c r="U363" s="13"/>
      <c r="V363" s="13"/>
      <c r="W363" s="13"/>
      <c r="X363" s="13"/>
      <c r="Y363" s="13"/>
      <c r="Z363" s="13"/>
    </row>
    <row r="364" spans="1:26" ht="24.75" hidden="1" customHeight="1">
      <c r="A364" s="60" t="str">
        <f>HYPERLINK("mailto:pascal.bouclier@sfr.fr","pascal.bouclier@sfr.fr")</f>
        <v>pascal.bouclier@sfr.fr</v>
      </c>
      <c r="B364" s="14" t="s">
        <v>1045</v>
      </c>
      <c r="C364" s="14" t="s">
        <v>1216</v>
      </c>
      <c r="D364" s="16" t="s">
        <v>1181</v>
      </c>
      <c r="E364" s="17" t="s">
        <v>51</v>
      </c>
      <c r="F364" s="17"/>
      <c r="G364" s="18">
        <v>2016</v>
      </c>
      <c r="H364" s="19">
        <v>1</v>
      </c>
      <c r="I364" s="36">
        <v>1</v>
      </c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12"/>
      <c r="U364" s="13"/>
      <c r="V364" s="13"/>
      <c r="W364" s="13"/>
      <c r="X364" s="13"/>
      <c r="Y364" s="13"/>
      <c r="Z364" s="13"/>
    </row>
    <row r="365" spans="1:26" ht="24.75" hidden="1" customHeight="1">
      <c r="A365" s="60" t="str">
        <f>HYPERLINK("mailto:brigitte.bouclier1@sfr.fr","brigitte.bouclier1@sfr.fr")</f>
        <v>brigitte.bouclier1@sfr.fr</v>
      </c>
      <c r="B365" s="14" t="s">
        <v>869</v>
      </c>
      <c r="C365" s="14" t="s">
        <v>1216</v>
      </c>
      <c r="D365" s="16" t="s">
        <v>1181</v>
      </c>
      <c r="E365" s="17" t="s">
        <v>51</v>
      </c>
      <c r="F365" s="17"/>
      <c r="G365" s="18">
        <v>2016</v>
      </c>
      <c r="H365" s="19">
        <v>1</v>
      </c>
      <c r="I365" s="36">
        <v>1</v>
      </c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12"/>
      <c r="U365" s="13"/>
      <c r="V365" s="13"/>
      <c r="W365" s="13"/>
      <c r="X365" s="13"/>
      <c r="Y365" s="13"/>
      <c r="Z365" s="13"/>
    </row>
    <row r="366" spans="1:26" ht="24.75" hidden="1" customHeight="1">
      <c r="A366" s="25" t="s">
        <v>1217</v>
      </c>
      <c r="B366" s="26" t="s">
        <v>1218</v>
      </c>
      <c r="C366" s="26" t="s">
        <v>1219</v>
      </c>
      <c r="D366" s="26" t="s">
        <v>50</v>
      </c>
      <c r="E366" s="27" t="s">
        <v>51</v>
      </c>
      <c r="F366" s="27"/>
      <c r="G366" s="28">
        <v>2015</v>
      </c>
      <c r="H366" s="29"/>
      <c r="I366" s="29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12"/>
      <c r="U366" s="13"/>
      <c r="V366" s="13"/>
      <c r="W366" s="13"/>
      <c r="X366" s="13"/>
      <c r="Y366" s="13"/>
      <c r="Z366" s="13"/>
    </row>
    <row r="367" spans="1:26" ht="24.75" hidden="1" customHeight="1">
      <c r="A367" s="30"/>
      <c r="B367" s="26" t="s">
        <v>1220</v>
      </c>
      <c r="C367" s="26" t="s">
        <v>1221</v>
      </c>
      <c r="D367" s="45" t="s">
        <v>1181</v>
      </c>
      <c r="E367" s="27" t="s">
        <v>21</v>
      </c>
      <c r="F367" s="27"/>
      <c r="G367" s="28">
        <v>2015</v>
      </c>
      <c r="H367" s="28">
        <v>1</v>
      </c>
      <c r="I367" s="29"/>
      <c r="J367" s="12"/>
      <c r="K367" s="20"/>
      <c r="L367" s="20"/>
      <c r="M367" s="20"/>
      <c r="N367" s="20"/>
      <c r="O367" s="20"/>
      <c r="P367" s="20"/>
      <c r="Q367" s="20"/>
      <c r="R367" s="20"/>
      <c r="S367" s="20"/>
      <c r="T367" s="12"/>
      <c r="U367" s="72"/>
      <c r="V367" s="72"/>
      <c r="W367" s="72"/>
      <c r="X367" s="72"/>
      <c r="Y367" s="72"/>
      <c r="Z367" s="72"/>
    </row>
    <row r="368" spans="1:26" ht="24.75" hidden="1" customHeight="1">
      <c r="A368" s="80" t="str">
        <f>HYPERLINK("mailto:fcharbaut@espritjazz.com","fcharbaut@espritjazz.com")</f>
        <v>fcharbaut@espritjazz.com</v>
      </c>
      <c r="B368" s="20" t="s">
        <v>1222</v>
      </c>
      <c r="C368" s="20" t="s">
        <v>1223</v>
      </c>
      <c r="D368" s="20" t="s">
        <v>1181</v>
      </c>
      <c r="E368" s="21"/>
      <c r="F368" s="21"/>
      <c r="G368" s="18"/>
      <c r="H368" s="19">
        <v>1</v>
      </c>
      <c r="I368" s="36">
        <v>1</v>
      </c>
      <c r="J368" s="58"/>
      <c r="K368" s="20"/>
      <c r="L368" s="20"/>
      <c r="M368" s="20"/>
      <c r="N368" s="20"/>
      <c r="O368" s="20"/>
      <c r="P368" s="20"/>
      <c r="Q368" s="20"/>
      <c r="R368" s="20"/>
      <c r="S368" s="20"/>
      <c r="T368" s="12"/>
      <c r="U368" s="12"/>
      <c r="V368" s="12"/>
      <c r="W368" s="12"/>
      <c r="X368" s="12"/>
      <c r="Y368" s="12"/>
      <c r="Z368" s="12"/>
    </row>
    <row r="369" spans="1:26" ht="24.75" hidden="1" customHeight="1">
      <c r="A369" s="75" t="s">
        <v>1224</v>
      </c>
      <c r="B369" s="45" t="s">
        <v>113</v>
      </c>
      <c r="C369" s="45" t="s">
        <v>1225</v>
      </c>
      <c r="D369" s="45" t="s">
        <v>1226</v>
      </c>
      <c r="E369" s="46" t="s">
        <v>181</v>
      </c>
      <c r="F369" s="46"/>
      <c r="G369" s="28">
        <v>2016</v>
      </c>
      <c r="H369" s="29">
        <v>1</v>
      </c>
      <c r="I369" s="29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12"/>
      <c r="U369" s="13"/>
      <c r="V369" s="13"/>
      <c r="W369" s="13"/>
      <c r="X369" s="13"/>
      <c r="Y369" s="13"/>
      <c r="Z369" s="13"/>
    </row>
    <row r="370" spans="1:26" ht="24.75" hidden="1" customHeight="1">
      <c r="A370" s="32" t="s">
        <v>1227</v>
      </c>
      <c r="B370" s="33" t="s">
        <v>1228</v>
      </c>
      <c r="C370" s="33" t="s">
        <v>1229</v>
      </c>
      <c r="D370" s="45" t="s">
        <v>1226</v>
      </c>
      <c r="E370" s="39"/>
      <c r="F370" s="20"/>
      <c r="G370" s="35" t="s">
        <v>70</v>
      </c>
      <c r="H370" s="36">
        <v>1</v>
      </c>
      <c r="I370" s="37">
        <v>1</v>
      </c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13"/>
      <c r="U370" s="13"/>
      <c r="V370" s="13"/>
      <c r="W370" s="13"/>
      <c r="X370" s="13"/>
      <c r="Y370" s="13"/>
      <c r="Z370" s="13"/>
    </row>
    <row r="371" spans="1:26" ht="24.75" hidden="1" customHeight="1">
      <c r="A371" s="32" t="s">
        <v>1230</v>
      </c>
      <c r="B371" s="33" t="s">
        <v>461</v>
      </c>
      <c r="C371" s="33" t="s">
        <v>1231</v>
      </c>
      <c r="D371" s="45" t="s">
        <v>1226</v>
      </c>
      <c r="E371" s="39"/>
      <c r="F371" s="20"/>
      <c r="G371" s="35" t="s">
        <v>70</v>
      </c>
      <c r="H371" s="36">
        <v>1</v>
      </c>
      <c r="I371" s="37">
        <v>1</v>
      </c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13"/>
      <c r="U371" s="13"/>
      <c r="V371" s="13"/>
      <c r="W371" s="13"/>
      <c r="X371" s="13"/>
      <c r="Y371" s="13"/>
      <c r="Z371" s="13"/>
    </row>
    <row r="372" spans="1:26" ht="24.75" hidden="1" customHeight="1">
      <c r="A372" s="32" t="s">
        <v>1232</v>
      </c>
      <c r="B372" s="33" t="s">
        <v>1233</v>
      </c>
      <c r="C372" s="33" t="s">
        <v>1234</v>
      </c>
      <c r="D372" s="45" t="s">
        <v>1226</v>
      </c>
      <c r="E372" s="39"/>
      <c r="F372" s="20"/>
      <c r="G372" s="35" t="s">
        <v>70</v>
      </c>
      <c r="H372" s="36">
        <v>1</v>
      </c>
      <c r="I372" s="37">
        <v>1</v>
      </c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13"/>
      <c r="U372" s="13"/>
      <c r="V372" s="13"/>
      <c r="W372" s="13"/>
      <c r="X372" s="13"/>
      <c r="Y372" s="13"/>
      <c r="Z372" s="13"/>
    </row>
    <row r="373" spans="1:26" ht="24.75" customHeight="1">
      <c r="A373" s="292" t="s">
        <v>1235</v>
      </c>
      <c r="B373" s="307" t="s">
        <v>1236</v>
      </c>
      <c r="C373" s="293" t="s">
        <v>1237</v>
      </c>
      <c r="D373" s="293" t="s">
        <v>1238</v>
      </c>
      <c r="E373" s="289" t="s">
        <v>1166</v>
      </c>
      <c r="F373" s="289"/>
      <c r="G373" s="290">
        <v>2015</v>
      </c>
      <c r="H373" s="291">
        <v>1</v>
      </c>
      <c r="I373" s="291"/>
      <c r="J373" s="58"/>
      <c r="K373" s="42"/>
      <c r="L373" s="58"/>
      <c r="M373" s="58"/>
      <c r="N373" s="58"/>
      <c r="O373" s="42"/>
      <c r="P373" s="58"/>
      <c r="Q373" s="58"/>
      <c r="R373" s="58"/>
      <c r="S373" s="42"/>
      <c r="T373" s="12"/>
      <c r="U373" s="13"/>
      <c r="V373" s="13"/>
      <c r="W373" s="13"/>
      <c r="X373" s="13"/>
      <c r="Y373" s="13"/>
      <c r="Z373" s="13"/>
    </row>
    <row r="374" spans="1:26" ht="24.75" customHeight="1">
      <c r="A374" s="292" t="s">
        <v>1239</v>
      </c>
      <c r="B374" s="307" t="s">
        <v>227</v>
      </c>
      <c r="C374" s="293" t="s">
        <v>1240</v>
      </c>
      <c r="D374" s="293" t="s">
        <v>1238</v>
      </c>
      <c r="E374" s="289" t="s">
        <v>1166</v>
      </c>
      <c r="F374" s="289"/>
      <c r="G374" s="290">
        <v>2015</v>
      </c>
      <c r="H374" s="291">
        <v>1</v>
      </c>
      <c r="I374" s="291"/>
      <c r="J374" s="58"/>
      <c r="K374" s="42"/>
      <c r="L374" s="58"/>
      <c r="M374" s="58"/>
      <c r="N374" s="58"/>
      <c r="O374" s="42"/>
      <c r="P374" s="58" t="s">
        <v>147</v>
      </c>
      <c r="Q374" s="58"/>
      <c r="R374" s="58"/>
      <c r="S374" s="42"/>
      <c r="T374" s="12"/>
      <c r="U374" s="13"/>
      <c r="V374" s="13"/>
      <c r="W374" s="13"/>
      <c r="X374" s="13"/>
      <c r="Y374" s="13"/>
      <c r="Z374" s="13"/>
    </row>
    <row r="375" spans="1:26" ht="24.75" customHeight="1">
      <c r="A375" s="292" t="s">
        <v>387</v>
      </c>
      <c r="B375" s="307" t="s">
        <v>388</v>
      </c>
      <c r="C375" s="293" t="s">
        <v>389</v>
      </c>
      <c r="D375" s="293" t="s">
        <v>1238</v>
      </c>
      <c r="E375" s="289" t="s">
        <v>1166</v>
      </c>
      <c r="F375" s="289"/>
      <c r="G375" s="290">
        <v>2015</v>
      </c>
      <c r="H375" s="291">
        <v>1</v>
      </c>
      <c r="I375" s="291"/>
      <c r="J375" s="58"/>
      <c r="K375" s="20"/>
      <c r="L375" s="20"/>
      <c r="M375" s="20"/>
      <c r="N375" s="20"/>
      <c r="O375" s="20"/>
      <c r="P375" s="20"/>
      <c r="Q375" s="20"/>
      <c r="R375" s="20"/>
      <c r="S375" s="20"/>
      <c r="T375" s="12"/>
      <c r="U375" s="13"/>
      <c r="V375" s="13"/>
      <c r="W375" s="13"/>
      <c r="X375" s="13"/>
      <c r="Y375" s="13"/>
      <c r="Z375" s="13"/>
    </row>
    <row r="376" spans="1:26" ht="24.75" hidden="1" customHeight="1">
      <c r="A376" s="1" t="s">
        <v>1241</v>
      </c>
      <c r="B376" s="109" t="s">
        <v>1242</v>
      </c>
      <c r="C376" s="109" t="s">
        <v>1243</v>
      </c>
      <c r="D376" s="109" t="s">
        <v>1244</v>
      </c>
      <c r="E376" s="17" t="s">
        <v>51</v>
      </c>
      <c r="F376" s="17"/>
      <c r="G376" s="18">
        <v>2016</v>
      </c>
      <c r="H376" s="19">
        <v>1</v>
      </c>
      <c r="I376" s="19"/>
      <c r="J376" s="20"/>
      <c r="K376" s="20"/>
      <c r="L376" s="20"/>
      <c r="M376" s="20"/>
      <c r="N376" s="20"/>
      <c r="O376" s="20"/>
      <c r="P376" s="20"/>
      <c r="Q376" s="20" t="s">
        <v>147</v>
      </c>
      <c r="R376" s="20"/>
      <c r="S376" s="20"/>
      <c r="T376" s="12"/>
      <c r="U376" s="13"/>
      <c r="V376" s="13"/>
      <c r="W376" s="13"/>
      <c r="X376" s="13"/>
      <c r="Y376" s="13"/>
      <c r="Z376" s="13"/>
    </row>
    <row r="377" spans="1:26" ht="24.75" hidden="1" customHeight="1">
      <c r="A377" s="1" t="s">
        <v>1245</v>
      </c>
      <c r="B377" s="109" t="s">
        <v>174</v>
      </c>
      <c r="C377" s="109" t="s">
        <v>1243</v>
      </c>
      <c r="D377" s="109" t="s">
        <v>1246</v>
      </c>
      <c r="E377" s="17" t="s">
        <v>51</v>
      </c>
      <c r="F377" s="17"/>
      <c r="G377" s="18">
        <v>2016</v>
      </c>
      <c r="H377" s="19">
        <v>1</v>
      </c>
      <c r="I377" s="19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12"/>
      <c r="U377" s="13"/>
      <c r="V377" s="13"/>
      <c r="W377" s="13"/>
      <c r="X377" s="13"/>
      <c r="Y377" s="13"/>
      <c r="Z377" s="13"/>
    </row>
    <row r="378" spans="1:26" ht="24.75" customHeight="1">
      <c r="A378" s="292" t="s">
        <v>88</v>
      </c>
      <c r="B378" s="288" t="s">
        <v>89</v>
      </c>
      <c r="C378" s="288" t="s">
        <v>1247</v>
      </c>
      <c r="D378" s="288" t="s">
        <v>1248</v>
      </c>
      <c r="E378" s="289" t="s">
        <v>1166</v>
      </c>
      <c r="F378" s="289"/>
      <c r="G378" s="290">
        <v>2015</v>
      </c>
      <c r="H378" s="291">
        <v>1</v>
      </c>
      <c r="I378" s="291"/>
      <c r="J378" s="20"/>
      <c r="K378" s="20"/>
      <c r="L378" s="20"/>
      <c r="M378" s="20"/>
      <c r="N378" s="20"/>
      <c r="O378" s="20"/>
      <c r="P378" s="20"/>
      <c r="Q378" s="20"/>
      <c r="R378" s="20" t="s">
        <v>147</v>
      </c>
      <c r="S378" s="20"/>
      <c r="T378" s="12"/>
      <c r="U378" s="13"/>
      <c r="V378" s="13"/>
      <c r="W378" s="13"/>
      <c r="X378" s="13"/>
      <c r="Y378" s="13"/>
      <c r="Z378" s="13"/>
    </row>
    <row r="379" spans="1:26" ht="24.75" hidden="1" customHeight="1">
      <c r="A379" s="1" t="s">
        <v>1249</v>
      </c>
      <c r="B379" s="20" t="s">
        <v>1250</v>
      </c>
      <c r="C379" s="20" t="s">
        <v>1251</v>
      </c>
      <c r="D379" s="20" t="s">
        <v>1252</v>
      </c>
      <c r="E379" s="21" t="s">
        <v>181</v>
      </c>
      <c r="F379" s="21"/>
      <c r="G379" s="18">
        <v>2015</v>
      </c>
      <c r="H379" s="19"/>
      <c r="I379" s="19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12"/>
      <c r="U379" s="13"/>
      <c r="V379" s="13"/>
      <c r="W379" s="13"/>
      <c r="X379" s="13"/>
      <c r="Y379" s="13"/>
      <c r="Z379" s="13"/>
    </row>
    <row r="380" spans="1:26" ht="24.75" customHeight="1">
      <c r="A380" s="292" t="s">
        <v>1253</v>
      </c>
      <c r="B380" s="288" t="s">
        <v>1254</v>
      </c>
      <c r="C380" s="288" t="s">
        <v>1255</v>
      </c>
      <c r="D380" s="288" t="s">
        <v>1256</v>
      </c>
      <c r="E380" s="289" t="s">
        <v>1166</v>
      </c>
      <c r="F380" s="289"/>
      <c r="G380" s="290">
        <v>2016</v>
      </c>
      <c r="H380" s="291">
        <v>1</v>
      </c>
      <c r="I380" s="291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12"/>
      <c r="U380" s="13"/>
      <c r="V380" s="13"/>
      <c r="W380" s="13"/>
      <c r="X380" s="13"/>
      <c r="Y380" s="13"/>
      <c r="Z380" s="13"/>
    </row>
    <row r="381" spans="1:26" ht="24.75" hidden="1" customHeight="1">
      <c r="A381" s="25" t="s">
        <v>1257</v>
      </c>
      <c r="B381" s="26" t="s">
        <v>57</v>
      </c>
      <c r="C381" s="26" t="s">
        <v>1258</v>
      </c>
      <c r="D381" s="26" t="s">
        <v>1259</v>
      </c>
      <c r="E381" s="27" t="s">
        <v>51</v>
      </c>
      <c r="F381" s="27"/>
      <c r="G381" s="28">
        <v>2015</v>
      </c>
      <c r="H381" s="29"/>
      <c r="I381" s="29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12"/>
      <c r="U381" s="13"/>
      <c r="V381" s="13"/>
      <c r="W381" s="13"/>
      <c r="X381" s="13"/>
      <c r="Y381" s="13"/>
      <c r="Z381" s="13"/>
    </row>
    <row r="382" spans="1:26" ht="24.75" hidden="1" customHeight="1">
      <c r="A382" s="47" t="str">
        <f>HYPERLINK("mailto:bono.v@mac.com","bono.v@mac.com")</f>
        <v>bono.v@mac.com</v>
      </c>
      <c r="B382" s="45" t="s">
        <v>227</v>
      </c>
      <c r="C382" s="45" t="s">
        <v>1262</v>
      </c>
      <c r="D382" s="45" t="s">
        <v>368</v>
      </c>
      <c r="E382" s="46" t="s">
        <v>1263</v>
      </c>
      <c r="F382" s="46"/>
      <c r="G382" s="28">
        <v>2015</v>
      </c>
      <c r="H382" s="29">
        <v>1</v>
      </c>
      <c r="I382" s="29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12"/>
      <c r="U382" s="13"/>
      <c r="V382" s="13"/>
      <c r="W382" s="13"/>
      <c r="X382" s="13"/>
      <c r="Y382" s="13"/>
      <c r="Z382" s="13"/>
    </row>
    <row r="383" spans="1:26" ht="24.75" hidden="1" customHeight="1">
      <c r="A383" s="25" t="s">
        <v>1264</v>
      </c>
      <c r="B383" s="26" t="s">
        <v>968</v>
      </c>
      <c r="C383" s="26" t="s">
        <v>1265</v>
      </c>
      <c r="D383" s="26" t="s">
        <v>1266</v>
      </c>
      <c r="E383" s="27" t="s">
        <v>1267</v>
      </c>
      <c r="F383" s="27"/>
      <c r="G383" s="28">
        <v>2015</v>
      </c>
      <c r="H383" s="29">
        <v>1</v>
      </c>
      <c r="I383" s="151">
        <v>1</v>
      </c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12"/>
      <c r="U383" s="13"/>
      <c r="V383" s="13"/>
      <c r="W383" s="13"/>
      <c r="X383" s="13"/>
      <c r="Y383" s="13"/>
      <c r="Z383" s="13"/>
    </row>
    <row r="384" spans="1:26" ht="24.75" hidden="1" customHeight="1">
      <c r="A384" s="30" t="s">
        <v>1268</v>
      </c>
      <c r="B384" s="26" t="s">
        <v>227</v>
      </c>
      <c r="C384" s="26" t="s">
        <v>1269</v>
      </c>
      <c r="D384" s="26" t="s">
        <v>1259</v>
      </c>
      <c r="E384" s="27" t="s">
        <v>51</v>
      </c>
      <c r="F384" s="27"/>
      <c r="G384" s="28">
        <v>2015</v>
      </c>
      <c r="H384" s="29"/>
      <c r="I384" s="29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12"/>
      <c r="U384" s="13"/>
      <c r="V384" s="13"/>
      <c r="W384" s="13"/>
      <c r="X384" s="13"/>
      <c r="Y384" s="13"/>
      <c r="Z384" s="13"/>
    </row>
    <row r="385" spans="1:26" ht="24.75" hidden="1" customHeight="1">
      <c r="A385" s="30" t="s">
        <v>1270</v>
      </c>
      <c r="B385" s="26" t="s">
        <v>1271</v>
      </c>
      <c r="C385" s="26" t="s">
        <v>1272</v>
      </c>
      <c r="D385" s="45" t="s">
        <v>1273</v>
      </c>
      <c r="E385" s="27" t="s">
        <v>843</v>
      </c>
      <c r="F385" s="27"/>
      <c r="G385" s="28">
        <v>2015</v>
      </c>
      <c r="H385" s="28">
        <v>1</v>
      </c>
      <c r="I385" s="29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12"/>
      <c r="U385" s="13"/>
      <c r="V385" s="13"/>
      <c r="W385" s="13"/>
      <c r="X385" s="13"/>
      <c r="Y385" s="13"/>
      <c r="Z385" s="13"/>
    </row>
    <row r="386" spans="1:26" ht="24.75" hidden="1" customHeight="1">
      <c r="A386" s="75" t="s">
        <v>1274</v>
      </c>
      <c r="B386" s="45" t="s">
        <v>1275</v>
      </c>
      <c r="C386" s="45" t="s">
        <v>1276</v>
      </c>
      <c r="D386" s="45" t="s">
        <v>1277</v>
      </c>
      <c r="E386" s="46" t="s">
        <v>1278</v>
      </c>
      <c r="F386" s="46"/>
      <c r="G386" s="28">
        <v>2015</v>
      </c>
      <c r="H386" s="29"/>
      <c r="I386" s="29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72"/>
      <c r="U386" s="13"/>
      <c r="V386" s="13"/>
      <c r="W386" s="13"/>
      <c r="X386" s="13"/>
      <c r="Y386" s="13"/>
      <c r="Z386" s="13"/>
    </row>
    <row r="387" spans="1:26" ht="24.75" hidden="1" customHeight="1">
      <c r="A387" s="75" t="s">
        <v>1279</v>
      </c>
      <c r="B387" s="45" t="s">
        <v>1280</v>
      </c>
      <c r="C387" s="45" t="s">
        <v>1281</v>
      </c>
      <c r="D387" s="45" t="s">
        <v>896</v>
      </c>
      <c r="E387" s="46" t="s">
        <v>897</v>
      </c>
      <c r="F387" s="46"/>
      <c r="G387" s="28">
        <v>2016</v>
      </c>
      <c r="H387" s="29">
        <v>1</v>
      </c>
      <c r="I387" s="29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12"/>
      <c r="U387" s="13"/>
      <c r="V387" s="13"/>
      <c r="W387" s="13"/>
      <c r="X387" s="13"/>
      <c r="Y387" s="13"/>
      <c r="Z387" s="13"/>
    </row>
    <row r="388" spans="1:26" ht="24.75" hidden="1" customHeight="1">
      <c r="A388" s="75" t="s">
        <v>1282</v>
      </c>
      <c r="B388" s="45" t="s">
        <v>343</v>
      </c>
      <c r="C388" s="45" t="s">
        <v>1283</v>
      </c>
      <c r="D388" s="45" t="s">
        <v>896</v>
      </c>
      <c r="E388" s="46" t="s">
        <v>897</v>
      </c>
      <c r="F388" s="46"/>
      <c r="G388" s="28">
        <v>2016</v>
      </c>
      <c r="H388" s="29">
        <v>1</v>
      </c>
      <c r="I388" s="29"/>
      <c r="J388" s="12"/>
      <c r="K388" s="20"/>
      <c r="L388" s="20"/>
      <c r="M388" s="20"/>
      <c r="N388" s="20"/>
      <c r="O388" s="20"/>
      <c r="P388" s="20"/>
      <c r="Q388" s="20"/>
      <c r="R388" s="20"/>
      <c r="S388" s="20"/>
      <c r="T388" s="12"/>
      <c r="U388" s="13"/>
      <c r="V388" s="13"/>
      <c r="W388" s="13"/>
      <c r="X388" s="13"/>
      <c r="Y388" s="13"/>
      <c r="Z388" s="13"/>
    </row>
    <row r="389" spans="1:26" ht="24.75" hidden="1" customHeight="1">
      <c r="A389" s="75" t="s">
        <v>1284</v>
      </c>
      <c r="B389" s="45" t="s">
        <v>815</v>
      </c>
      <c r="C389" s="45" t="s">
        <v>1285</v>
      </c>
      <c r="D389" s="45" t="s">
        <v>1286</v>
      </c>
      <c r="E389" s="46" t="s">
        <v>130</v>
      </c>
      <c r="F389" s="46"/>
      <c r="G389" s="28">
        <v>2015</v>
      </c>
      <c r="H389" s="29">
        <v>1</v>
      </c>
      <c r="I389" s="29"/>
      <c r="J389" s="12"/>
      <c r="K389" s="20"/>
      <c r="L389" s="20"/>
      <c r="M389" s="20"/>
      <c r="N389" s="20"/>
      <c r="O389" s="20"/>
      <c r="P389" s="20"/>
      <c r="Q389" s="20"/>
      <c r="R389" s="20"/>
      <c r="S389" s="20"/>
      <c r="T389" s="12"/>
      <c r="U389" s="12"/>
      <c r="V389" s="12"/>
      <c r="W389" s="12"/>
      <c r="X389" s="12"/>
      <c r="Y389" s="12"/>
      <c r="Z389" s="12"/>
    </row>
    <row r="390" spans="1:26" ht="24.75" hidden="1" customHeight="1">
      <c r="A390" s="61" t="s">
        <v>1287</v>
      </c>
      <c r="B390" s="105" t="s">
        <v>691</v>
      </c>
      <c r="C390" s="105" t="s">
        <v>1288</v>
      </c>
      <c r="D390" s="62" t="s">
        <v>621</v>
      </c>
      <c r="E390" s="63" t="s">
        <v>622</v>
      </c>
      <c r="F390" s="63"/>
      <c r="G390" s="28">
        <v>2015</v>
      </c>
      <c r="H390" s="29"/>
      <c r="I390" s="106"/>
      <c r="J390" s="12"/>
      <c r="K390" s="20"/>
      <c r="L390" s="20"/>
      <c r="M390" s="20"/>
      <c r="N390" s="20"/>
      <c r="O390" s="20"/>
      <c r="P390" s="20"/>
      <c r="Q390" s="20"/>
      <c r="R390" s="20"/>
      <c r="S390" s="20"/>
      <c r="T390" s="13"/>
      <c r="U390" s="72"/>
      <c r="V390" s="72"/>
      <c r="W390" s="72"/>
      <c r="X390" s="72"/>
      <c r="Y390" s="72"/>
      <c r="Z390" s="72"/>
    </row>
    <row r="391" spans="1:26" ht="24.75" hidden="1" customHeight="1">
      <c r="A391" s="1" t="s">
        <v>1289</v>
      </c>
      <c r="B391" s="20" t="s">
        <v>100</v>
      </c>
      <c r="C391" s="20" t="s">
        <v>1290</v>
      </c>
      <c r="D391" s="20" t="s">
        <v>1291</v>
      </c>
      <c r="E391" s="21" t="s">
        <v>130</v>
      </c>
      <c r="F391" s="21"/>
      <c r="G391" s="18">
        <v>2015</v>
      </c>
      <c r="H391" s="19"/>
      <c r="I391" s="19"/>
      <c r="J391" s="12"/>
      <c r="K391" s="20"/>
      <c r="L391" s="20"/>
      <c r="M391" s="20"/>
      <c r="N391" s="20"/>
      <c r="O391" s="20"/>
      <c r="P391" s="20"/>
      <c r="Q391" s="20"/>
      <c r="R391" s="20"/>
      <c r="S391" s="20"/>
      <c r="T391" s="12"/>
      <c r="U391" s="72"/>
      <c r="V391" s="72"/>
      <c r="W391" s="72"/>
      <c r="X391" s="72"/>
      <c r="Y391" s="72"/>
      <c r="Z391" s="72"/>
    </row>
    <row r="392" spans="1:26" ht="24.75" hidden="1" customHeight="1">
      <c r="A392" s="157" t="s">
        <v>1292</v>
      </c>
      <c r="B392" s="45" t="s">
        <v>191</v>
      </c>
      <c r="C392" s="45" t="s">
        <v>1293</v>
      </c>
      <c r="D392" s="45" t="s">
        <v>1294</v>
      </c>
      <c r="E392" s="46" t="s">
        <v>130</v>
      </c>
      <c r="F392" s="46"/>
      <c r="G392" s="28">
        <v>2015</v>
      </c>
      <c r="H392" s="29">
        <v>1</v>
      </c>
      <c r="I392" s="29"/>
      <c r="J392" s="12"/>
      <c r="K392" s="20"/>
      <c r="L392" s="20"/>
      <c r="M392" s="20"/>
      <c r="N392" s="20"/>
      <c r="O392" s="20"/>
      <c r="P392" s="20"/>
      <c r="Q392" s="20"/>
      <c r="R392" s="20"/>
      <c r="S392" s="20"/>
      <c r="T392" s="12"/>
      <c r="U392" s="12"/>
      <c r="V392" s="12"/>
      <c r="W392" s="12"/>
      <c r="X392" s="12"/>
      <c r="Y392" s="12"/>
      <c r="Z392" s="12"/>
    </row>
    <row r="393" spans="1:26" ht="24.75" hidden="1" customHeight="1">
      <c r="A393" s="75" t="s">
        <v>1295</v>
      </c>
      <c r="B393" s="45" t="s">
        <v>1045</v>
      </c>
      <c r="C393" s="45" t="s">
        <v>1296</v>
      </c>
      <c r="D393" s="45" t="s">
        <v>1294</v>
      </c>
      <c r="E393" s="46" t="s">
        <v>1297</v>
      </c>
      <c r="F393" s="46"/>
      <c r="G393" s="28">
        <v>2015</v>
      </c>
      <c r="H393" s="29">
        <v>1</v>
      </c>
      <c r="I393" s="29"/>
      <c r="J393" s="12"/>
      <c r="K393" s="20"/>
      <c r="L393" s="20"/>
      <c r="M393" s="20"/>
      <c r="N393" s="20"/>
      <c r="O393" s="20"/>
      <c r="P393" s="20"/>
      <c r="Q393" s="20"/>
      <c r="R393" s="20"/>
      <c r="S393" s="20"/>
      <c r="T393" s="12"/>
      <c r="U393" s="12"/>
      <c r="V393" s="12"/>
      <c r="W393" s="12"/>
      <c r="X393" s="12"/>
      <c r="Y393" s="12"/>
      <c r="Z393" s="12"/>
    </row>
    <row r="394" spans="1:26" ht="24.75" hidden="1" customHeight="1">
      <c r="A394" s="1"/>
      <c r="B394" s="20" t="s">
        <v>1298</v>
      </c>
      <c r="C394" s="20" t="s">
        <v>1299</v>
      </c>
      <c r="D394" s="20" t="s">
        <v>1300</v>
      </c>
      <c r="E394" s="21" t="s">
        <v>181</v>
      </c>
      <c r="F394" s="21"/>
      <c r="G394" s="18">
        <v>2015</v>
      </c>
      <c r="H394" s="19"/>
      <c r="I394" s="19"/>
      <c r="J394" s="12"/>
      <c r="K394" s="20"/>
      <c r="L394" s="20"/>
      <c r="M394" s="20"/>
      <c r="N394" s="20"/>
      <c r="O394" s="20"/>
      <c r="P394" s="20"/>
      <c r="Q394" s="20"/>
      <c r="R394" s="20"/>
      <c r="S394" s="20"/>
      <c r="T394" s="12"/>
      <c r="U394" s="12"/>
      <c r="V394" s="12"/>
      <c r="W394" s="12"/>
      <c r="X394" s="12"/>
      <c r="Y394" s="12"/>
      <c r="Z394" s="12"/>
    </row>
    <row r="395" spans="1:26" ht="24.75" hidden="1" customHeight="1">
      <c r="A395" s="75" t="s">
        <v>1301</v>
      </c>
      <c r="B395" s="45" t="s">
        <v>619</v>
      </c>
      <c r="C395" s="31" t="s">
        <v>1302</v>
      </c>
      <c r="D395" s="45" t="s">
        <v>1303</v>
      </c>
      <c r="E395" s="46" t="s">
        <v>51</v>
      </c>
      <c r="F395" s="46"/>
      <c r="G395" s="18">
        <v>2016</v>
      </c>
      <c r="H395" s="29">
        <v>1</v>
      </c>
      <c r="I395" s="29"/>
      <c r="J395" s="12"/>
      <c r="K395" s="20"/>
      <c r="L395" s="20"/>
      <c r="M395" s="20"/>
      <c r="N395" s="20"/>
      <c r="O395" s="20"/>
      <c r="P395" s="20"/>
      <c r="Q395" s="20"/>
      <c r="R395" s="20"/>
      <c r="S395" s="20"/>
      <c r="T395" s="12"/>
      <c r="U395" s="13"/>
      <c r="V395" s="13"/>
      <c r="W395" s="13"/>
      <c r="X395" s="13"/>
      <c r="Y395" s="13"/>
      <c r="Z395" s="13"/>
    </row>
    <row r="396" spans="1:26" ht="24.75" hidden="1" customHeight="1">
      <c r="A396" s="75" t="s">
        <v>1304</v>
      </c>
      <c r="B396" s="45" t="s">
        <v>894</v>
      </c>
      <c r="C396" s="31" t="s">
        <v>1305</v>
      </c>
      <c r="D396" s="45" t="s">
        <v>1306</v>
      </c>
      <c r="E396" s="46" t="s">
        <v>130</v>
      </c>
      <c r="F396" s="46"/>
      <c r="G396" s="28">
        <v>2015</v>
      </c>
      <c r="H396" s="29">
        <v>1</v>
      </c>
      <c r="I396" s="29"/>
      <c r="J396" s="12"/>
      <c r="K396" s="20"/>
      <c r="L396" s="20"/>
      <c r="M396" s="20"/>
      <c r="N396" s="20"/>
      <c r="O396" s="20"/>
      <c r="P396" s="20"/>
      <c r="Q396" s="20"/>
      <c r="R396" s="20"/>
      <c r="S396" s="20"/>
      <c r="T396" s="72"/>
      <c r="U396" s="12"/>
      <c r="V396" s="12"/>
      <c r="W396" s="12"/>
      <c r="X396" s="12"/>
      <c r="Y396" s="12"/>
      <c r="Z396" s="12"/>
    </row>
    <row r="397" spans="1:26" ht="24.75" hidden="1" customHeight="1">
      <c r="A397" s="1" t="s">
        <v>1307</v>
      </c>
      <c r="B397" s="42" t="s">
        <v>202</v>
      </c>
      <c r="C397" s="43" t="s">
        <v>1308</v>
      </c>
      <c r="D397" s="23" t="s">
        <v>1309</v>
      </c>
      <c r="E397" s="21" t="s">
        <v>29</v>
      </c>
      <c r="F397" s="21"/>
      <c r="G397" s="18">
        <v>2015</v>
      </c>
      <c r="H397" s="19"/>
      <c r="I397" s="19"/>
      <c r="J397" s="13"/>
      <c r="K397" s="42"/>
      <c r="L397" s="44"/>
      <c r="M397" s="58"/>
      <c r="N397" s="58"/>
      <c r="O397" s="42"/>
      <c r="P397" s="44"/>
      <c r="Q397" s="58"/>
      <c r="R397" s="58"/>
      <c r="S397" s="42"/>
      <c r="T397" s="12"/>
      <c r="U397" s="12"/>
      <c r="V397" s="12"/>
      <c r="W397" s="12"/>
      <c r="X397" s="12"/>
      <c r="Y397" s="12"/>
      <c r="Z397" s="12"/>
    </row>
    <row r="398" spans="1:26" ht="24.75" hidden="1" customHeight="1">
      <c r="A398" s="75" t="s">
        <v>1310</v>
      </c>
      <c r="B398" s="45" t="s">
        <v>382</v>
      </c>
      <c r="C398" s="31" t="s">
        <v>1311</v>
      </c>
      <c r="D398" s="45" t="s">
        <v>1306</v>
      </c>
      <c r="E398" s="46" t="s">
        <v>130</v>
      </c>
      <c r="F398" s="46"/>
      <c r="G398" s="28">
        <v>2015</v>
      </c>
      <c r="H398" s="29">
        <v>1</v>
      </c>
      <c r="I398" s="29"/>
      <c r="J398" s="12"/>
      <c r="K398" s="20"/>
      <c r="L398" s="20"/>
      <c r="M398" s="20"/>
      <c r="N398" s="20"/>
      <c r="O398" s="20"/>
      <c r="P398" s="20"/>
      <c r="Q398" s="20"/>
      <c r="R398" s="20"/>
      <c r="S398" s="20"/>
      <c r="T398" s="72"/>
      <c r="U398" s="12"/>
      <c r="V398" s="12"/>
      <c r="W398" s="12"/>
      <c r="X398" s="12"/>
      <c r="Y398" s="12"/>
      <c r="Z398" s="12"/>
    </row>
    <row r="399" spans="1:26" ht="24.75" customHeight="1">
      <c r="A399" s="312" t="str">
        <f>HYPERLINK("mailto:mtm0509@gmail.com","mtm0509@gmail.com")</f>
        <v>mtm0509@gmail.com</v>
      </c>
      <c r="B399" s="313" t="s">
        <v>100</v>
      </c>
      <c r="C399" s="313" t="s">
        <v>1312</v>
      </c>
      <c r="D399" s="313" t="s">
        <v>1313</v>
      </c>
      <c r="E399" s="297" t="s">
        <v>1314</v>
      </c>
      <c r="F399" s="297"/>
      <c r="G399" s="290">
        <v>2016</v>
      </c>
      <c r="H399" s="291">
        <v>1</v>
      </c>
      <c r="I399" s="291"/>
      <c r="J399" s="12"/>
      <c r="K399" s="20"/>
      <c r="L399" s="20"/>
      <c r="M399" s="20"/>
      <c r="N399" s="20"/>
      <c r="O399" s="20"/>
      <c r="P399" s="20"/>
      <c r="Q399" s="20"/>
      <c r="R399" s="20"/>
      <c r="S399" s="20"/>
      <c r="T399" s="12"/>
      <c r="U399" s="13"/>
      <c r="V399" s="13"/>
      <c r="W399" s="13"/>
      <c r="X399" s="13"/>
      <c r="Y399" s="13"/>
      <c r="Z399" s="13"/>
    </row>
    <row r="400" spans="1:26" ht="24.75" hidden="1" customHeight="1">
      <c r="A400" s="75" t="s">
        <v>1315</v>
      </c>
      <c r="B400" s="45" t="s">
        <v>1316</v>
      </c>
      <c r="C400" s="45" t="s">
        <v>1317</v>
      </c>
      <c r="D400" s="45" t="s">
        <v>1318</v>
      </c>
      <c r="E400" s="46" t="s">
        <v>181</v>
      </c>
      <c r="F400" s="46"/>
      <c r="G400" s="28">
        <v>2016</v>
      </c>
      <c r="H400" s="29">
        <v>1</v>
      </c>
      <c r="I400" s="29"/>
      <c r="J400" s="12"/>
      <c r="K400" s="20"/>
      <c r="L400" s="20"/>
      <c r="M400" s="20"/>
      <c r="N400" s="20"/>
      <c r="O400" s="20"/>
      <c r="P400" s="20"/>
      <c r="Q400" s="20"/>
      <c r="R400" s="20"/>
      <c r="S400" s="20"/>
      <c r="T400" s="12"/>
      <c r="U400" s="12"/>
      <c r="V400" s="12"/>
      <c r="W400" s="12"/>
      <c r="X400" s="12"/>
      <c r="Y400" s="12"/>
      <c r="Z400" s="12"/>
    </row>
    <row r="401" spans="1:26" ht="24.75" hidden="1" customHeight="1">
      <c r="A401" s="75" t="s">
        <v>1319</v>
      </c>
      <c r="B401" s="45" t="s">
        <v>611</v>
      </c>
      <c r="C401" s="45" t="s">
        <v>1320</v>
      </c>
      <c r="D401" s="45" t="s">
        <v>1321</v>
      </c>
      <c r="E401" s="46" t="s">
        <v>51</v>
      </c>
      <c r="F401" s="46"/>
      <c r="G401" s="28">
        <v>2016</v>
      </c>
      <c r="H401" s="29">
        <v>1</v>
      </c>
      <c r="I401" s="151">
        <v>1</v>
      </c>
      <c r="J401" s="12"/>
      <c r="K401" s="20"/>
      <c r="L401" s="20"/>
      <c r="M401" s="20"/>
      <c r="N401" s="20"/>
      <c r="O401" s="20"/>
      <c r="P401" s="20"/>
      <c r="Q401" s="20"/>
      <c r="R401" s="20"/>
      <c r="S401" s="20"/>
      <c r="T401" s="12"/>
      <c r="U401" s="13"/>
      <c r="V401" s="13"/>
      <c r="W401" s="13"/>
      <c r="X401" s="13"/>
      <c r="Y401" s="13"/>
      <c r="Z401" s="13"/>
    </row>
    <row r="402" spans="1:26" ht="24.75" hidden="1" customHeight="1">
      <c r="A402" s="75" t="s">
        <v>1322</v>
      </c>
      <c r="B402" s="90" t="s">
        <v>227</v>
      </c>
      <c r="C402" s="31" t="s">
        <v>1323</v>
      </c>
      <c r="D402" s="31" t="s">
        <v>1324</v>
      </c>
      <c r="E402" s="46" t="s">
        <v>51</v>
      </c>
      <c r="F402" s="46" t="s">
        <v>139</v>
      </c>
      <c r="G402" s="28">
        <v>2016</v>
      </c>
      <c r="H402" s="29">
        <v>1</v>
      </c>
      <c r="I402" s="29"/>
      <c r="J402" s="12"/>
      <c r="K402" s="20"/>
      <c r="L402" s="20"/>
      <c r="M402" s="20"/>
      <c r="N402" s="20"/>
      <c r="O402" s="20"/>
      <c r="P402" s="20"/>
      <c r="Q402" s="20"/>
      <c r="R402" s="20"/>
      <c r="S402" s="20"/>
      <c r="T402" s="12"/>
      <c r="U402" s="13"/>
      <c r="V402" s="13"/>
      <c r="W402" s="13"/>
      <c r="X402" s="13"/>
      <c r="Y402" s="13"/>
      <c r="Z402" s="13"/>
    </row>
    <row r="403" spans="1:26" ht="24.75" hidden="1" customHeight="1">
      <c r="A403" s="75" t="s">
        <v>1325</v>
      </c>
      <c r="B403" s="45" t="s">
        <v>1326</v>
      </c>
      <c r="C403" s="45" t="s">
        <v>1327</v>
      </c>
      <c r="D403" s="26" t="s">
        <v>1328</v>
      </c>
      <c r="E403" s="46" t="s">
        <v>1329</v>
      </c>
      <c r="F403" s="46"/>
      <c r="G403" s="28">
        <v>2016</v>
      </c>
      <c r="H403" s="29">
        <v>1</v>
      </c>
      <c r="I403" s="29"/>
      <c r="J403" s="12"/>
      <c r="K403" s="20"/>
      <c r="L403" s="20"/>
      <c r="M403" s="20"/>
      <c r="N403" s="20"/>
      <c r="O403" s="20"/>
      <c r="P403" s="20"/>
      <c r="Q403" s="20"/>
      <c r="R403" s="20"/>
      <c r="S403" s="20"/>
      <c r="T403" s="12"/>
      <c r="U403" s="13"/>
      <c r="V403" s="13"/>
      <c r="W403" s="13"/>
      <c r="X403" s="13"/>
      <c r="Y403" s="13"/>
      <c r="Z403" s="13"/>
    </row>
    <row r="404" spans="1:26" ht="24.75" customHeight="1">
      <c r="A404" s="314" t="s">
        <v>1330</v>
      </c>
      <c r="B404" s="313" t="s">
        <v>435</v>
      </c>
      <c r="C404" s="313" t="s">
        <v>1331</v>
      </c>
      <c r="D404" s="313" t="s">
        <v>1332</v>
      </c>
      <c r="E404" s="297" t="s">
        <v>1166</v>
      </c>
      <c r="F404" s="297"/>
      <c r="G404" s="290">
        <v>2015</v>
      </c>
      <c r="H404" s="291">
        <v>0</v>
      </c>
      <c r="I404" s="291"/>
      <c r="J404" s="12"/>
      <c r="K404" s="20"/>
      <c r="L404" s="20"/>
      <c r="M404" s="20"/>
      <c r="N404" s="20"/>
      <c r="O404" s="20"/>
      <c r="P404" s="20"/>
      <c r="Q404" s="20"/>
      <c r="R404" s="20"/>
      <c r="S404" s="20"/>
      <c r="T404" s="12"/>
      <c r="U404" s="12"/>
      <c r="V404" s="12"/>
      <c r="W404" s="12"/>
      <c r="X404" s="12"/>
      <c r="Y404" s="12"/>
      <c r="Z404" s="12"/>
    </row>
    <row r="405" spans="1:26" ht="24.75" hidden="1" customHeight="1">
      <c r="A405" s="30" t="s">
        <v>1333</v>
      </c>
      <c r="B405" s="45" t="s">
        <v>1334</v>
      </c>
      <c r="C405" s="45" t="s">
        <v>1335</v>
      </c>
      <c r="D405" s="45" t="s">
        <v>1336</v>
      </c>
      <c r="E405" s="46" t="s">
        <v>1337</v>
      </c>
      <c r="F405" s="46"/>
      <c r="G405" s="28">
        <v>2016</v>
      </c>
      <c r="H405" s="29">
        <v>1</v>
      </c>
      <c r="I405" s="106"/>
      <c r="J405" s="12"/>
      <c r="K405" s="20"/>
      <c r="L405" s="20"/>
      <c r="M405" s="20"/>
      <c r="N405" s="20"/>
      <c r="O405" s="20"/>
      <c r="P405" s="20"/>
      <c r="Q405" s="20"/>
      <c r="R405" s="20"/>
      <c r="S405" s="20"/>
      <c r="T405" s="12"/>
      <c r="U405" s="13"/>
      <c r="V405" s="13"/>
      <c r="W405" s="13"/>
      <c r="X405" s="13"/>
      <c r="Y405" s="13"/>
      <c r="Z405" s="13"/>
    </row>
    <row r="406" spans="1:26" ht="24.75" hidden="1" customHeight="1">
      <c r="A406" s="75" t="s">
        <v>1338</v>
      </c>
      <c r="B406" s="45" t="s">
        <v>995</v>
      </c>
      <c r="C406" s="45" t="s">
        <v>1339</v>
      </c>
      <c r="D406" s="45" t="s">
        <v>1336</v>
      </c>
      <c r="E406" s="46" t="s">
        <v>1337</v>
      </c>
      <c r="F406" s="46"/>
      <c r="G406" s="28">
        <v>2016</v>
      </c>
      <c r="H406" s="29">
        <v>1</v>
      </c>
      <c r="I406" s="29"/>
      <c r="J406" s="12"/>
      <c r="K406" s="20"/>
      <c r="L406" s="20"/>
      <c r="M406" s="20"/>
      <c r="N406" s="20"/>
      <c r="O406" s="20"/>
      <c r="P406" s="20"/>
      <c r="Q406" s="20"/>
      <c r="R406" s="20"/>
      <c r="S406" s="20"/>
      <c r="T406" s="12"/>
      <c r="U406" s="12"/>
      <c r="V406" s="12"/>
      <c r="W406" s="12"/>
      <c r="X406" s="12"/>
      <c r="Y406" s="12"/>
      <c r="Z406" s="12"/>
    </row>
    <row r="407" spans="1:26" ht="24.75" hidden="1" customHeight="1">
      <c r="A407" s="75" t="s">
        <v>1340</v>
      </c>
      <c r="B407" s="45" t="s">
        <v>291</v>
      </c>
      <c r="C407" s="45" t="s">
        <v>1341</v>
      </c>
      <c r="D407" s="45" t="s">
        <v>1342</v>
      </c>
      <c r="E407" s="46" t="s">
        <v>1337</v>
      </c>
      <c r="F407" s="46"/>
      <c r="G407" s="28">
        <v>2016</v>
      </c>
      <c r="H407" s="29">
        <v>1</v>
      </c>
      <c r="I407" s="29"/>
      <c r="J407" s="12"/>
      <c r="K407" s="20"/>
      <c r="L407" s="20"/>
      <c r="M407" s="20"/>
      <c r="N407" s="20"/>
      <c r="O407" s="20"/>
      <c r="P407" s="20"/>
      <c r="Q407" s="20"/>
      <c r="R407" s="20"/>
      <c r="S407" s="20"/>
      <c r="T407" s="12"/>
      <c r="U407" s="12"/>
      <c r="V407" s="12"/>
      <c r="W407" s="12"/>
      <c r="X407" s="12"/>
      <c r="Y407" s="12"/>
      <c r="Z407" s="12"/>
    </row>
    <row r="408" spans="1:26" ht="24.75" hidden="1" customHeight="1">
      <c r="A408" s="25" t="s">
        <v>1343</v>
      </c>
      <c r="B408" s="26" t="s">
        <v>1316</v>
      </c>
      <c r="C408" s="26" t="s">
        <v>1344</v>
      </c>
      <c r="D408" s="26" t="s">
        <v>1345</v>
      </c>
      <c r="E408" s="27" t="s">
        <v>51</v>
      </c>
      <c r="F408" s="27"/>
      <c r="G408" s="28">
        <v>2015</v>
      </c>
      <c r="H408" s="29">
        <v>1</v>
      </c>
      <c r="I408" s="29"/>
      <c r="J408" s="12"/>
      <c r="K408" s="20"/>
      <c r="L408" s="20"/>
      <c r="M408" s="20"/>
      <c r="N408" s="20"/>
      <c r="O408" s="20"/>
      <c r="P408" s="20"/>
      <c r="Q408" s="20"/>
      <c r="R408" s="20"/>
      <c r="S408" s="20"/>
      <c r="T408" s="12"/>
      <c r="U408" s="13"/>
      <c r="V408" s="13"/>
      <c r="W408" s="13"/>
      <c r="X408" s="13"/>
      <c r="Y408" s="13"/>
      <c r="Z408" s="13"/>
    </row>
    <row r="409" spans="1:26" ht="24.75" hidden="1" customHeight="1">
      <c r="A409" s="158" t="s">
        <v>1346</v>
      </c>
      <c r="B409" s="26" t="s">
        <v>206</v>
      </c>
      <c r="C409" s="26" t="s">
        <v>1347</v>
      </c>
      <c r="D409" s="26" t="s">
        <v>1259</v>
      </c>
      <c r="E409" s="27" t="s">
        <v>51</v>
      </c>
      <c r="F409" s="27"/>
      <c r="G409" s="28">
        <v>2016</v>
      </c>
      <c r="H409" s="29">
        <v>1</v>
      </c>
      <c r="I409" s="29"/>
      <c r="J409" s="12"/>
      <c r="K409" s="20"/>
      <c r="L409" s="20"/>
      <c r="M409" s="20"/>
      <c r="N409" s="20"/>
      <c r="O409" s="20"/>
      <c r="P409" s="20"/>
      <c r="Q409" s="20"/>
      <c r="R409" s="20"/>
      <c r="S409" s="20"/>
      <c r="T409" s="12"/>
      <c r="U409" s="13"/>
      <c r="V409" s="13"/>
      <c r="W409" s="13"/>
      <c r="X409" s="13"/>
      <c r="Y409" s="13"/>
      <c r="Z409" s="13"/>
    </row>
    <row r="410" spans="1:26" ht="24.75" hidden="1" customHeight="1">
      <c r="A410" s="25" t="s">
        <v>1348</v>
      </c>
      <c r="B410" s="26" t="s">
        <v>578</v>
      </c>
      <c r="C410" s="26" t="s">
        <v>1349</v>
      </c>
      <c r="D410" s="26" t="s">
        <v>1266</v>
      </c>
      <c r="E410" s="27" t="s">
        <v>1350</v>
      </c>
      <c r="F410" s="27"/>
      <c r="G410" s="28">
        <v>2015</v>
      </c>
      <c r="H410" s="29"/>
      <c r="I410" s="106"/>
      <c r="J410" s="12"/>
      <c r="K410" s="20"/>
      <c r="L410" s="20"/>
      <c r="M410" s="20"/>
      <c r="N410" s="20"/>
      <c r="O410" s="20"/>
      <c r="P410" s="20"/>
      <c r="Q410" s="20"/>
      <c r="R410" s="20"/>
      <c r="S410" s="20"/>
      <c r="T410" s="12"/>
      <c r="U410" s="13"/>
      <c r="V410" s="13"/>
      <c r="W410" s="13"/>
      <c r="X410" s="13"/>
      <c r="Y410" s="13"/>
      <c r="Z410" s="13"/>
    </row>
    <row r="411" spans="1:26" ht="24.75" hidden="1" customHeight="1">
      <c r="A411" s="75" t="s">
        <v>1351</v>
      </c>
      <c r="B411" s="45" t="s">
        <v>619</v>
      </c>
      <c r="C411" s="45" t="s">
        <v>1352</v>
      </c>
      <c r="D411" s="45" t="s">
        <v>1353</v>
      </c>
      <c r="E411" s="46" t="s">
        <v>51</v>
      </c>
      <c r="F411" s="46"/>
      <c r="G411" s="28">
        <v>2016</v>
      </c>
      <c r="H411" s="29">
        <v>1</v>
      </c>
      <c r="I411" s="29"/>
      <c r="J411" s="12"/>
      <c r="K411" s="20"/>
      <c r="L411" s="20"/>
      <c r="M411" s="20"/>
      <c r="N411" s="20"/>
      <c r="O411" s="20"/>
      <c r="P411" s="20"/>
      <c r="Q411" s="20"/>
      <c r="R411" s="20"/>
      <c r="S411" s="20"/>
      <c r="T411" s="12"/>
      <c r="U411" s="13"/>
      <c r="V411" s="13"/>
      <c r="W411" s="13"/>
      <c r="X411" s="13"/>
      <c r="Y411" s="13"/>
      <c r="Z411" s="13"/>
    </row>
    <row r="412" spans="1:26" ht="24.75" hidden="1" customHeight="1">
      <c r="A412" s="75" t="s">
        <v>1354</v>
      </c>
      <c r="B412" s="45" t="s">
        <v>1355</v>
      </c>
      <c r="C412" s="45" t="s">
        <v>1356</v>
      </c>
      <c r="D412" s="45" t="s">
        <v>1353</v>
      </c>
      <c r="E412" s="46" t="s">
        <v>51</v>
      </c>
      <c r="F412" s="46"/>
      <c r="G412" s="28">
        <v>2016</v>
      </c>
      <c r="H412" s="29">
        <v>1</v>
      </c>
      <c r="I412" s="29"/>
      <c r="J412" s="12"/>
      <c r="K412" s="20"/>
      <c r="L412" s="20"/>
      <c r="M412" s="20"/>
      <c r="N412" s="20"/>
      <c r="O412" s="20"/>
      <c r="P412" s="20"/>
      <c r="Q412" s="20"/>
      <c r="R412" s="20"/>
      <c r="S412" s="20"/>
      <c r="T412" s="12"/>
      <c r="U412" s="13"/>
      <c r="V412" s="13"/>
      <c r="W412" s="13"/>
      <c r="X412" s="13"/>
      <c r="Y412" s="13"/>
      <c r="Z412" s="13"/>
    </row>
    <row r="413" spans="1:26" ht="24.75" hidden="1" customHeight="1">
      <c r="A413" s="75" t="s">
        <v>1357</v>
      </c>
      <c r="B413" s="45" t="s">
        <v>359</v>
      </c>
      <c r="C413" s="45" t="s">
        <v>1358</v>
      </c>
      <c r="D413" s="45" t="s">
        <v>1353</v>
      </c>
      <c r="E413" s="46" t="s">
        <v>51</v>
      </c>
      <c r="F413" s="46"/>
      <c r="G413" s="28">
        <v>2016</v>
      </c>
      <c r="H413" s="29">
        <v>1</v>
      </c>
      <c r="I413" s="29"/>
      <c r="J413" s="12"/>
      <c r="K413" s="20"/>
      <c r="L413" s="20"/>
      <c r="M413" s="20"/>
      <c r="N413" s="20"/>
      <c r="O413" s="20"/>
      <c r="P413" s="20"/>
      <c r="Q413" s="20"/>
      <c r="R413" s="20"/>
      <c r="S413" s="20"/>
      <c r="T413" s="12"/>
      <c r="U413" s="13"/>
      <c r="V413" s="13"/>
      <c r="W413" s="13"/>
      <c r="X413" s="13"/>
      <c r="Y413" s="13"/>
      <c r="Z413" s="13"/>
    </row>
    <row r="414" spans="1:26" ht="24.75" hidden="1" customHeight="1">
      <c r="A414" s="91" t="s">
        <v>1154</v>
      </c>
      <c r="B414" s="64" t="s">
        <v>1155</v>
      </c>
      <c r="C414" s="64" t="s">
        <v>1156</v>
      </c>
      <c r="D414" s="64" t="s">
        <v>775</v>
      </c>
      <c r="E414" s="46" t="s">
        <v>130</v>
      </c>
      <c r="F414" s="27" t="s">
        <v>139</v>
      </c>
      <c r="G414" s="28">
        <v>2015</v>
      </c>
      <c r="H414" s="29"/>
      <c r="I414" s="29"/>
      <c r="J414" s="12"/>
      <c r="K414" s="20"/>
      <c r="L414" s="20"/>
      <c r="M414" s="20"/>
      <c r="N414" s="20"/>
      <c r="O414" s="20"/>
      <c r="P414" s="20"/>
      <c r="Q414" s="20"/>
      <c r="R414" s="20"/>
      <c r="S414" s="20"/>
      <c r="T414" s="12"/>
      <c r="U414" s="13"/>
      <c r="V414" s="13"/>
      <c r="W414" s="13"/>
      <c r="X414" s="13"/>
      <c r="Y414" s="13"/>
      <c r="Z414" s="13"/>
    </row>
    <row r="415" spans="1:26" ht="24.75" hidden="1" customHeight="1">
      <c r="A415" s="75" t="s">
        <v>1359</v>
      </c>
      <c r="B415" s="45" t="s">
        <v>619</v>
      </c>
      <c r="C415" s="45" t="s">
        <v>1360</v>
      </c>
      <c r="D415" s="45" t="s">
        <v>1353</v>
      </c>
      <c r="E415" s="46" t="s">
        <v>51</v>
      </c>
      <c r="F415" s="46"/>
      <c r="G415" s="28">
        <v>2016</v>
      </c>
      <c r="H415" s="29">
        <v>1</v>
      </c>
      <c r="I415" s="29">
        <v>2</v>
      </c>
      <c r="J415" s="12" t="s">
        <v>1361</v>
      </c>
      <c r="K415" s="20"/>
      <c r="L415" s="20"/>
      <c r="M415" s="20"/>
      <c r="N415" s="20"/>
      <c r="O415" s="20"/>
      <c r="P415" s="20"/>
      <c r="Q415" s="20"/>
      <c r="R415" s="20"/>
      <c r="S415" s="20"/>
      <c r="T415" s="12"/>
      <c r="U415" s="13"/>
      <c r="V415" s="13"/>
      <c r="W415" s="13"/>
      <c r="X415" s="13"/>
      <c r="Y415" s="13"/>
      <c r="Z415" s="13"/>
    </row>
    <row r="416" spans="1:26" ht="24.75" hidden="1" customHeight="1">
      <c r="A416" s="75" t="s">
        <v>1362</v>
      </c>
      <c r="B416" s="45" t="s">
        <v>1363</v>
      </c>
      <c r="C416" s="45" t="s">
        <v>1364</v>
      </c>
      <c r="D416" s="26" t="s">
        <v>50</v>
      </c>
      <c r="E416" s="46" t="s">
        <v>773</v>
      </c>
      <c r="F416" s="46"/>
      <c r="G416" s="28">
        <v>2016</v>
      </c>
      <c r="H416" s="29">
        <v>1</v>
      </c>
      <c r="I416" s="29"/>
      <c r="J416" s="12"/>
      <c r="K416" s="20"/>
      <c r="L416" s="20"/>
      <c r="M416" s="20"/>
      <c r="N416" s="20"/>
      <c r="O416" s="20"/>
      <c r="P416" s="20"/>
      <c r="Q416" s="20"/>
      <c r="R416" s="20"/>
      <c r="S416" s="20"/>
      <c r="T416" s="12"/>
      <c r="U416" s="13"/>
      <c r="V416" s="13"/>
      <c r="W416" s="13"/>
      <c r="X416" s="13"/>
      <c r="Y416" s="13"/>
      <c r="Z416" s="13"/>
    </row>
    <row r="417" spans="1:26" ht="24.75" hidden="1" customHeight="1">
      <c r="A417" s="75" t="s">
        <v>1365</v>
      </c>
      <c r="B417" s="45" t="s">
        <v>1366</v>
      </c>
      <c r="C417" s="45" t="s">
        <v>1367</v>
      </c>
      <c r="D417" s="45" t="s">
        <v>1368</v>
      </c>
      <c r="E417" s="46" t="s">
        <v>181</v>
      </c>
      <c r="F417" s="46"/>
      <c r="G417" s="28">
        <v>2016</v>
      </c>
      <c r="H417" s="29">
        <v>1</v>
      </c>
      <c r="I417" s="29"/>
      <c r="J417" s="12"/>
      <c r="K417" s="20"/>
      <c r="L417" s="20"/>
      <c r="M417" s="20"/>
      <c r="N417" s="20"/>
      <c r="O417" s="20"/>
      <c r="P417" s="20"/>
      <c r="Q417" s="20"/>
      <c r="R417" s="20"/>
      <c r="S417" s="20"/>
      <c r="T417" s="12"/>
      <c r="U417" s="12"/>
      <c r="V417" s="12"/>
      <c r="W417" s="12"/>
      <c r="X417" s="12"/>
      <c r="Y417" s="12"/>
      <c r="Z417" s="12"/>
    </row>
    <row r="418" spans="1:26" ht="24.75" hidden="1" customHeight="1">
      <c r="A418" s="75" t="s">
        <v>1369</v>
      </c>
      <c r="B418" s="45" t="s">
        <v>1370</v>
      </c>
      <c r="C418" s="45" t="s">
        <v>1371</v>
      </c>
      <c r="D418" s="45" t="s">
        <v>1372</v>
      </c>
      <c r="E418" s="46" t="s">
        <v>1373</v>
      </c>
      <c r="F418" s="46"/>
      <c r="G418" s="28">
        <v>2015</v>
      </c>
      <c r="H418" s="29"/>
      <c r="I418" s="29"/>
      <c r="J418" s="12"/>
      <c r="K418" s="20"/>
      <c r="L418" s="20"/>
      <c r="M418" s="20"/>
      <c r="N418" s="20"/>
      <c r="O418" s="20"/>
      <c r="P418" s="20"/>
      <c r="Q418" s="20"/>
      <c r="R418" s="20"/>
      <c r="S418" s="20"/>
      <c r="T418" s="12"/>
      <c r="U418" s="13"/>
      <c r="V418" s="13"/>
      <c r="W418" s="13"/>
      <c r="X418" s="13"/>
      <c r="Y418" s="13"/>
      <c r="Z418" s="13"/>
    </row>
    <row r="419" spans="1:26" ht="24.75" hidden="1" customHeight="1">
      <c r="A419" s="75" t="s">
        <v>1374</v>
      </c>
      <c r="B419" s="45" t="s">
        <v>1370</v>
      </c>
      <c r="C419" s="45" t="s">
        <v>1371</v>
      </c>
      <c r="D419" s="45" t="s">
        <v>1372</v>
      </c>
      <c r="E419" s="46" t="s">
        <v>1373</v>
      </c>
      <c r="F419" s="46"/>
      <c r="G419" s="28">
        <v>2015</v>
      </c>
      <c r="H419" s="29"/>
      <c r="I419" s="29"/>
      <c r="J419" s="12"/>
      <c r="K419" s="20"/>
      <c r="L419" s="20"/>
      <c r="M419" s="20"/>
      <c r="N419" s="20"/>
      <c r="O419" s="20"/>
      <c r="P419" s="20"/>
      <c r="Q419" s="20"/>
      <c r="R419" s="20"/>
      <c r="S419" s="20"/>
      <c r="T419" s="12"/>
      <c r="U419" s="72"/>
      <c r="V419" s="72"/>
      <c r="W419" s="72"/>
      <c r="X419" s="72"/>
      <c r="Y419" s="72"/>
      <c r="Z419" s="72"/>
    </row>
    <row r="420" spans="1:26" ht="24.75" hidden="1" customHeight="1">
      <c r="A420" s="75" t="s">
        <v>1375</v>
      </c>
      <c r="B420" s="45" t="s">
        <v>229</v>
      </c>
      <c r="C420" s="45" t="s">
        <v>549</v>
      </c>
      <c r="D420" s="45" t="s">
        <v>1376</v>
      </c>
      <c r="E420" s="46" t="s">
        <v>130</v>
      </c>
      <c r="F420" s="46"/>
      <c r="G420" s="28">
        <v>2015</v>
      </c>
      <c r="H420" s="29">
        <v>1</v>
      </c>
      <c r="I420" s="29"/>
      <c r="J420" s="12"/>
      <c r="K420" s="20"/>
      <c r="L420" s="20"/>
      <c r="M420" s="20"/>
      <c r="N420" s="20"/>
      <c r="O420" s="20"/>
      <c r="P420" s="20"/>
      <c r="Q420" s="20"/>
      <c r="R420" s="20"/>
      <c r="S420" s="20"/>
      <c r="T420" s="12"/>
      <c r="U420" s="12"/>
      <c r="V420" s="12"/>
      <c r="W420" s="12"/>
      <c r="X420" s="12"/>
      <c r="Y420" s="12"/>
      <c r="Z420" s="12"/>
    </row>
    <row r="421" spans="1:26" ht="24.75" hidden="1" customHeight="1">
      <c r="A421" s="1" t="s">
        <v>1377</v>
      </c>
      <c r="B421" s="20" t="s">
        <v>1378</v>
      </c>
      <c r="C421" s="20" t="s">
        <v>1379</v>
      </c>
      <c r="D421" s="20" t="s">
        <v>1380</v>
      </c>
      <c r="E421" s="21" t="s">
        <v>130</v>
      </c>
      <c r="F421" s="21"/>
      <c r="G421" s="18">
        <v>2015</v>
      </c>
      <c r="H421" s="19"/>
      <c r="I421" s="19"/>
      <c r="J421" s="12"/>
      <c r="K421" s="20"/>
      <c r="L421" s="20"/>
      <c r="M421" s="20"/>
      <c r="N421" s="20"/>
      <c r="O421" s="20"/>
      <c r="P421" s="20"/>
      <c r="Q421" s="20"/>
      <c r="R421" s="20"/>
      <c r="S421" s="20"/>
      <c r="T421" s="12"/>
      <c r="U421" s="72"/>
      <c r="V421" s="72"/>
      <c r="W421" s="72"/>
      <c r="X421" s="72"/>
      <c r="Y421" s="72"/>
      <c r="Z421" s="72"/>
    </row>
    <row r="422" spans="1:26" ht="24.75" hidden="1" customHeight="1">
      <c r="A422" s="30" t="s">
        <v>1381</v>
      </c>
      <c r="B422" s="45" t="s">
        <v>1382</v>
      </c>
      <c r="C422" s="45" t="s">
        <v>184</v>
      </c>
      <c r="D422" s="45" t="s">
        <v>1383</v>
      </c>
      <c r="E422" s="46" t="s">
        <v>1384</v>
      </c>
      <c r="F422" s="46"/>
      <c r="G422" s="28">
        <v>2016</v>
      </c>
      <c r="H422" s="29">
        <v>1</v>
      </c>
      <c r="I422" s="29"/>
      <c r="J422" s="12"/>
      <c r="K422" s="20"/>
      <c r="L422" s="20"/>
      <c r="M422" s="20"/>
      <c r="N422" s="20"/>
      <c r="O422" s="20"/>
      <c r="P422" s="20"/>
      <c r="Q422" s="20"/>
      <c r="R422" s="20"/>
      <c r="S422" s="20"/>
      <c r="T422" s="12"/>
      <c r="U422" s="13"/>
      <c r="V422" s="13"/>
      <c r="W422" s="13"/>
      <c r="X422" s="13"/>
      <c r="Y422" s="13"/>
      <c r="Z422" s="13"/>
    </row>
    <row r="423" spans="1:26" ht="24.75" hidden="1" customHeight="1">
      <c r="A423" s="75" t="s">
        <v>1385</v>
      </c>
      <c r="B423" s="45" t="s">
        <v>619</v>
      </c>
      <c r="C423" s="45" t="s">
        <v>1386</v>
      </c>
      <c r="D423" s="45" t="s">
        <v>1387</v>
      </c>
      <c r="E423" s="46" t="s">
        <v>42</v>
      </c>
      <c r="F423" s="46"/>
      <c r="G423" s="28">
        <v>2015</v>
      </c>
      <c r="H423" s="29">
        <v>1</v>
      </c>
      <c r="I423" s="151">
        <v>1</v>
      </c>
      <c r="J423" s="12"/>
      <c r="K423" s="20"/>
      <c r="L423" s="20"/>
      <c r="M423" s="20"/>
      <c r="N423" s="20"/>
      <c r="O423" s="20"/>
      <c r="P423" s="20"/>
      <c r="Q423" s="20"/>
      <c r="R423" s="20"/>
      <c r="S423" s="20"/>
      <c r="T423" s="12"/>
      <c r="U423" s="12"/>
      <c r="V423" s="12"/>
      <c r="W423" s="12"/>
      <c r="X423" s="12"/>
      <c r="Y423" s="12"/>
      <c r="Z423" s="12"/>
    </row>
    <row r="424" spans="1:26" ht="24.75" hidden="1" customHeight="1">
      <c r="A424" s="75" t="s">
        <v>1388</v>
      </c>
      <c r="B424" s="45" t="s">
        <v>999</v>
      </c>
      <c r="C424" s="45" t="s">
        <v>1389</v>
      </c>
      <c r="D424" s="45" t="s">
        <v>1390</v>
      </c>
      <c r="E424" s="46" t="s">
        <v>130</v>
      </c>
      <c r="F424" s="46"/>
      <c r="G424" s="28">
        <v>2015</v>
      </c>
      <c r="H424" s="29">
        <v>1</v>
      </c>
      <c r="I424" s="29"/>
      <c r="J424" s="12"/>
      <c r="K424" s="20"/>
      <c r="L424" s="20"/>
      <c r="M424" s="20"/>
      <c r="N424" s="20"/>
      <c r="O424" s="20"/>
      <c r="P424" s="20"/>
      <c r="Q424" s="20"/>
      <c r="R424" s="20"/>
      <c r="S424" s="20"/>
      <c r="T424" s="12"/>
      <c r="U424" s="12"/>
      <c r="V424" s="12"/>
      <c r="W424" s="12"/>
      <c r="X424" s="12"/>
      <c r="Y424" s="12"/>
      <c r="Z424" s="12"/>
    </row>
    <row r="425" spans="1:26" ht="24.75" hidden="1" customHeight="1">
      <c r="A425" s="159" t="s">
        <v>1391</v>
      </c>
      <c r="B425" s="45" t="s">
        <v>435</v>
      </c>
      <c r="C425" s="45" t="s">
        <v>1392</v>
      </c>
      <c r="D425" s="45" t="s">
        <v>1393</v>
      </c>
      <c r="E425" s="99" t="s">
        <v>181</v>
      </c>
      <c r="F425" s="46"/>
      <c r="G425" s="18">
        <v>2016</v>
      </c>
      <c r="H425" s="29">
        <v>1</v>
      </c>
      <c r="I425" s="29"/>
      <c r="J425" s="12"/>
      <c r="K425" s="20"/>
      <c r="L425" s="20"/>
      <c r="M425" s="20"/>
      <c r="N425" s="20"/>
      <c r="O425" s="20"/>
      <c r="P425" s="20"/>
      <c r="Q425" s="20"/>
      <c r="R425" s="20"/>
      <c r="S425" s="20"/>
      <c r="T425" s="12"/>
      <c r="U425" s="12"/>
      <c r="V425" s="12"/>
      <c r="W425" s="12"/>
      <c r="X425" s="12"/>
      <c r="Y425" s="12"/>
      <c r="Z425" s="12"/>
    </row>
    <row r="426" spans="1:26" ht="24.75" hidden="1" customHeight="1">
      <c r="A426" s="75" t="s">
        <v>1394</v>
      </c>
      <c r="B426" s="26" t="s">
        <v>202</v>
      </c>
      <c r="C426" s="26" t="s">
        <v>1395</v>
      </c>
      <c r="D426" s="45" t="s">
        <v>1396</v>
      </c>
      <c r="E426" s="160" t="s">
        <v>843</v>
      </c>
      <c r="F426" s="27"/>
      <c r="G426" s="18">
        <v>2016</v>
      </c>
      <c r="H426" s="28">
        <v>1</v>
      </c>
      <c r="I426" s="29"/>
      <c r="J426" s="12"/>
      <c r="K426" s="20"/>
      <c r="L426" s="20"/>
      <c r="M426" s="20"/>
      <c r="N426" s="20"/>
      <c r="O426" s="20"/>
      <c r="P426" s="20"/>
      <c r="Q426" s="20"/>
      <c r="R426" s="20"/>
      <c r="S426" s="20"/>
      <c r="T426" s="12"/>
      <c r="U426" s="13"/>
      <c r="V426" s="13"/>
      <c r="W426" s="13"/>
      <c r="X426" s="13"/>
      <c r="Y426" s="13"/>
      <c r="Z426" s="13"/>
    </row>
    <row r="427" spans="1:26" ht="24.75" hidden="1" customHeight="1">
      <c r="A427" s="75" t="s">
        <v>1397</v>
      </c>
      <c r="B427" s="26" t="s">
        <v>44</v>
      </c>
      <c r="C427" s="26" t="s">
        <v>1398</v>
      </c>
      <c r="D427" s="45" t="s">
        <v>1399</v>
      </c>
      <c r="E427" s="160" t="s">
        <v>843</v>
      </c>
      <c r="F427" s="27"/>
      <c r="G427" s="18">
        <v>2016</v>
      </c>
      <c r="H427" s="28">
        <v>1</v>
      </c>
      <c r="I427" s="29"/>
      <c r="J427" s="12"/>
      <c r="K427" s="20"/>
      <c r="L427" s="20"/>
      <c r="M427" s="20"/>
      <c r="N427" s="20"/>
      <c r="O427" s="20"/>
      <c r="P427" s="20"/>
      <c r="Q427" s="20"/>
      <c r="R427" s="20"/>
      <c r="S427" s="20"/>
      <c r="T427" s="12"/>
      <c r="U427" s="12"/>
      <c r="V427" s="12"/>
      <c r="W427" s="12"/>
      <c r="X427" s="12"/>
      <c r="Y427" s="12"/>
      <c r="Z427" s="12"/>
    </row>
    <row r="428" spans="1:26" ht="24.75" hidden="1" customHeight="1">
      <c r="A428" s="75" t="s">
        <v>1400</v>
      </c>
      <c r="B428" s="26" t="s">
        <v>127</v>
      </c>
      <c r="C428" s="26" t="s">
        <v>327</v>
      </c>
      <c r="D428" s="45" t="s">
        <v>1399</v>
      </c>
      <c r="E428" s="160" t="s">
        <v>843</v>
      </c>
      <c r="F428" s="27"/>
      <c r="G428" s="18">
        <v>2016</v>
      </c>
      <c r="H428" s="28">
        <v>1</v>
      </c>
      <c r="I428" s="29"/>
      <c r="J428" s="12"/>
      <c r="K428" s="20"/>
      <c r="L428" s="20"/>
      <c r="M428" s="20"/>
      <c r="N428" s="20"/>
      <c r="O428" s="20"/>
      <c r="P428" s="20"/>
      <c r="Q428" s="20"/>
      <c r="R428" s="20"/>
      <c r="S428" s="20"/>
      <c r="T428" s="12"/>
      <c r="U428" s="72"/>
      <c r="V428" s="72"/>
      <c r="W428" s="72"/>
      <c r="X428" s="72"/>
      <c r="Y428" s="72"/>
      <c r="Z428" s="72"/>
    </row>
    <row r="429" spans="1:26" ht="24.75" hidden="1" customHeight="1">
      <c r="A429" s="75" t="s">
        <v>1401</v>
      </c>
      <c r="B429" s="45" t="s">
        <v>995</v>
      </c>
      <c r="C429" s="45" t="s">
        <v>1402</v>
      </c>
      <c r="D429" s="45" t="s">
        <v>1403</v>
      </c>
      <c r="E429" s="27" t="s">
        <v>51</v>
      </c>
      <c r="F429" s="27"/>
      <c r="G429" s="28">
        <v>2016</v>
      </c>
      <c r="H429" s="29">
        <v>1</v>
      </c>
      <c r="I429" s="29"/>
      <c r="J429" s="12"/>
      <c r="K429" s="20"/>
      <c r="L429" s="20"/>
      <c r="M429" s="20"/>
      <c r="N429" s="20"/>
      <c r="O429" s="20"/>
      <c r="P429" s="20"/>
      <c r="Q429" s="20"/>
      <c r="R429" s="20"/>
      <c r="S429" s="20"/>
      <c r="T429" s="12"/>
      <c r="U429" s="13"/>
      <c r="V429" s="13"/>
      <c r="W429" s="13"/>
      <c r="X429" s="13"/>
      <c r="Y429" s="13"/>
      <c r="Z429" s="13"/>
    </row>
    <row r="430" spans="1:26" ht="24.75" hidden="1" customHeight="1">
      <c r="A430" s="75" t="s">
        <v>1404</v>
      </c>
      <c r="B430" s="45" t="s">
        <v>1405</v>
      </c>
      <c r="C430" s="45" t="s">
        <v>1406</v>
      </c>
      <c r="D430" s="45" t="s">
        <v>1407</v>
      </c>
      <c r="E430" s="99" t="s">
        <v>181</v>
      </c>
      <c r="F430" s="46"/>
      <c r="G430" s="28">
        <v>2016</v>
      </c>
      <c r="H430" s="29">
        <v>1</v>
      </c>
      <c r="I430" s="29"/>
      <c r="J430" s="12"/>
      <c r="K430" s="20"/>
      <c r="L430" s="20"/>
      <c r="M430" s="20"/>
      <c r="N430" s="20"/>
      <c r="O430" s="20"/>
      <c r="P430" s="20"/>
      <c r="Q430" s="20"/>
      <c r="R430" s="20"/>
      <c r="S430" s="20"/>
      <c r="T430" s="12"/>
      <c r="U430" s="13"/>
      <c r="V430" s="13"/>
      <c r="W430" s="13"/>
      <c r="X430" s="13"/>
      <c r="Y430" s="13"/>
      <c r="Z430" s="13"/>
    </row>
    <row r="431" spans="1:26" ht="24.75" hidden="1" customHeight="1">
      <c r="A431" s="25" t="s">
        <v>1408</v>
      </c>
      <c r="B431" s="26" t="s">
        <v>1409</v>
      </c>
      <c r="C431" s="26" t="s">
        <v>1410</v>
      </c>
      <c r="D431" s="26" t="s">
        <v>50</v>
      </c>
      <c r="E431" s="27" t="s">
        <v>51</v>
      </c>
      <c r="F431" s="27"/>
      <c r="G431" s="28">
        <v>2015</v>
      </c>
      <c r="H431" s="29"/>
      <c r="I431" s="29"/>
      <c r="J431" s="12"/>
      <c r="K431" s="20"/>
      <c r="L431" s="20"/>
      <c r="M431" s="20"/>
      <c r="N431" s="20"/>
      <c r="O431" s="20"/>
      <c r="P431" s="20"/>
      <c r="Q431" s="20"/>
      <c r="R431" s="20"/>
      <c r="S431" s="20"/>
      <c r="T431" s="12"/>
      <c r="U431" s="13"/>
      <c r="V431" s="13"/>
      <c r="W431" s="13"/>
      <c r="X431" s="13"/>
      <c r="Y431" s="13"/>
      <c r="Z431" s="13"/>
    </row>
    <row r="432" spans="1:26" ht="24.75" hidden="1" customHeight="1">
      <c r="A432" s="25" t="s">
        <v>1411</v>
      </c>
      <c r="B432" s="26" t="s">
        <v>352</v>
      </c>
      <c r="C432" s="26" t="s">
        <v>1412</v>
      </c>
      <c r="D432" s="26" t="s">
        <v>1413</v>
      </c>
      <c r="E432" s="27" t="s">
        <v>51</v>
      </c>
      <c r="F432" s="27"/>
      <c r="G432" s="28">
        <v>2016</v>
      </c>
      <c r="H432" s="29">
        <v>1</v>
      </c>
      <c r="I432" s="29"/>
      <c r="J432" s="12"/>
      <c r="K432" s="20"/>
      <c r="L432" s="20"/>
      <c r="M432" s="20"/>
      <c r="N432" s="20"/>
      <c r="O432" s="20"/>
      <c r="P432" s="20"/>
      <c r="Q432" s="20"/>
      <c r="R432" s="20"/>
      <c r="S432" s="20"/>
      <c r="T432" s="12"/>
      <c r="U432" s="13"/>
      <c r="V432" s="13"/>
      <c r="W432" s="13"/>
      <c r="X432" s="13"/>
      <c r="Y432" s="13"/>
      <c r="Z432" s="13"/>
    </row>
    <row r="433" spans="1:26" ht="24.75" hidden="1" customHeight="1">
      <c r="A433" s="25" t="s">
        <v>1414</v>
      </c>
      <c r="B433" s="26" t="s">
        <v>724</v>
      </c>
      <c r="C433" s="26" t="s">
        <v>1412</v>
      </c>
      <c r="D433" s="26" t="s">
        <v>1413</v>
      </c>
      <c r="E433" s="27" t="s">
        <v>51</v>
      </c>
      <c r="F433" s="27"/>
      <c r="G433" s="28">
        <v>2016</v>
      </c>
      <c r="H433" s="29">
        <v>1</v>
      </c>
      <c r="I433" s="29"/>
      <c r="J433" s="12"/>
      <c r="K433" s="20"/>
      <c r="L433" s="20"/>
      <c r="M433" s="20"/>
      <c r="N433" s="20"/>
      <c r="O433" s="20"/>
      <c r="P433" s="20"/>
      <c r="Q433" s="20"/>
      <c r="R433" s="20"/>
      <c r="S433" s="20"/>
      <c r="T433" s="12"/>
      <c r="U433" s="12"/>
      <c r="V433" s="12"/>
      <c r="W433" s="12"/>
      <c r="X433" s="12"/>
      <c r="Y433" s="12"/>
      <c r="Z433" s="12"/>
    </row>
    <row r="434" spans="1:26" ht="24.75" hidden="1" customHeight="1">
      <c r="A434" s="30" t="s">
        <v>1415</v>
      </c>
      <c r="B434" s="26" t="s">
        <v>113</v>
      </c>
      <c r="C434" s="26" t="s">
        <v>1416</v>
      </c>
      <c r="D434" s="45" t="s">
        <v>1417</v>
      </c>
      <c r="E434" s="27" t="s">
        <v>843</v>
      </c>
      <c r="F434" s="27"/>
      <c r="G434" s="28">
        <v>2015</v>
      </c>
      <c r="H434" s="28">
        <v>1</v>
      </c>
      <c r="I434" s="29"/>
      <c r="J434" s="12"/>
      <c r="K434" s="20"/>
      <c r="L434" s="20"/>
      <c r="M434" s="20"/>
      <c r="N434" s="20"/>
      <c r="O434" s="20"/>
      <c r="P434" s="20"/>
      <c r="Q434" s="20"/>
      <c r="R434" s="20"/>
      <c r="S434" s="20"/>
      <c r="T434" s="12"/>
      <c r="U434" s="13"/>
      <c r="V434" s="13"/>
      <c r="W434" s="13"/>
      <c r="X434" s="13"/>
      <c r="Y434" s="13"/>
      <c r="Z434" s="13"/>
    </row>
    <row r="435" spans="1:26" ht="24.75" hidden="1" customHeight="1">
      <c r="A435" s="25" t="s">
        <v>1418</v>
      </c>
      <c r="B435" s="26" t="s">
        <v>202</v>
      </c>
      <c r="C435" s="26" t="s">
        <v>1419</v>
      </c>
      <c r="D435" s="26" t="s">
        <v>1420</v>
      </c>
      <c r="E435" s="160" t="s">
        <v>51</v>
      </c>
      <c r="F435" s="27"/>
      <c r="G435" s="28">
        <v>2016</v>
      </c>
      <c r="H435" s="29">
        <v>1</v>
      </c>
      <c r="I435" s="29"/>
      <c r="J435" s="12"/>
      <c r="K435" s="20"/>
      <c r="L435" s="20"/>
      <c r="M435" s="20"/>
      <c r="N435" s="20"/>
      <c r="O435" s="20"/>
      <c r="P435" s="20"/>
      <c r="Q435" s="20"/>
      <c r="R435" s="20"/>
      <c r="S435" s="20"/>
      <c r="T435" s="12"/>
      <c r="U435" s="13"/>
      <c r="V435" s="13"/>
      <c r="W435" s="13"/>
      <c r="X435" s="13"/>
      <c r="Y435" s="13"/>
      <c r="Z435" s="13"/>
    </row>
    <row r="436" spans="1:26" ht="24.75" hidden="1" customHeight="1">
      <c r="A436" s="75" t="s">
        <v>1421</v>
      </c>
      <c r="B436" s="45" t="s">
        <v>229</v>
      </c>
      <c r="C436" s="45" t="s">
        <v>1422</v>
      </c>
      <c r="D436" s="45" t="s">
        <v>1423</v>
      </c>
      <c r="E436" s="46" t="s">
        <v>181</v>
      </c>
      <c r="F436" s="46"/>
      <c r="G436" s="18">
        <v>2016</v>
      </c>
      <c r="H436" s="29">
        <v>1</v>
      </c>
      <c r="I436" s="29"/>
      <c r="J436" s="12"/>
      <c r="K436" s="20"/>
      <c r="L436" s="20"/>
      <c r="M436" s="20"/>
      <c r="N436" s="20"/>
      <c r="O436" s="20"/>
      <c r="P436" s="20"/>
      <c r="Q436" s="20"/>
      <c r="R436" s="20"/>
      <c r="S436" s="20"/>
      <c r="T436" s="12"/>
      <c r="U436" s="13"/>
      <c r="V436" s="13"/>
      <c r="W436" s="13"/>
      <c r="X436" s="13"/>
      <c r="Y436" s="13"/>
      <c r="Z436" s="13"/>
    </row>
    <row r="437" spans="1:26" ht="24.75" hidden="1" customHeight="1">
      <c r="A437" s="60" t="str">
        <f>HYPERLINK("mailto:sophie.leroi@pasteur.fr","sophie.leroi@pasteur.fr")</f>
        <v>sophie.leroi@pasteur.fr</v>
      </c>
      <c r="B437" s="20" t="s">
        <v>359</v>
      </c>
      <c r="C437" s="20" t="s">
        <v>1424</v>
      </c>
      <c r="D437" s="20" t="s">
        <v>1111</v>
      </c>
      <c r="E437" s="21" t="s">
        <v>181</v>
      </c>
      <c r="F437" s="21"/>
      <c r="G437" s="18">
        <v>2015</v>
      </c>
      <c r="H437" s="19"/>
      <c r="I437" s="19"/>
      <c r="J437" s="12"/>
      <c r="K437" s="20"/>
      <c r="L437" s="20"/>
      <c r="M437" s="20"/>
      <c r="N437" s="20"/>
      <c r="O437" s="20"/>
      <c r="P437" s="20"/>
      <c r="Q437" s="20"/>
      <c r="R437" s="20"/>
      <c r="S437" s="20"/>
      <c r="T437" s="12"/>
      <c r="U437" s="13"/>
      <c r="V437" s="13"/>
      <c r="W437" s="13"/>
      <c r="X437" s="13"/>
      <c r="Y437" s="13"/>
      <c r="Z437" s="13"/>
    </row>
    <row r="438" spans="1:26" ht="24.75" customHeight="1">
      <c r="A438" s="292" t="s">
        <v>1425</v>
      </c>
      <c r="B438" s="288" t="s">
        <v>1426</v>
      </c>
      <c r="C438" s="288" t="s">
        <v>1427</v>
      </c>
      <c r="D438" s="288" t="s">
        <v>1428</v>
      </c>
      <c r="E438" s="289" t="s">
        <v>1261</v>
      </c>
      <c r="F438" s="289"/>
      <c r="G438" s="290">
        <v>2015</v>
      </c>
      <c r="H438" s="291"/>
      <c r="I438" s="291"/>
      <c r="J438" s="12"/>
      <c r="K438" s="20"/>
      <c r="L438" s="20"/>
      <c r="M438" s="20"/>
      <c r="N438" s="20"/>
      <c r="O438" s="20"/>
      <c r="P438" s="20"/>
      <c r="Q438" s="20"/>
      <c r="R438" s="20"/>
      <c r="S438" s="20"/>
      <c r="T438" s="12"/>
      <c r="U438" s="13"/>
      <c r="V438" s="13"/>
      <c r="W438" s="13"/>
      <c r="X438" s="13"/>
      <c r="Y438" s="13"/>
      <c r="Z438" s="13"/>
    </row>
    <row r="439" spans="1:26" ht="24.75" hidden="1" customHeight="1">
      <c r="A439" s="1" t="s">
        <v>1429</v>
      </c>
      <c r="B439" s="20" t="s">
        <v>1430</v>
      </c>
      <c r="C439" s="20" t="s">
        <v>1431</v>
      </c>
      <c r="D439" s="20" t="s">
        <v>1432</v>
      </c>
      <c r="E439" s="21" t="s">
        <v>325</v>
      </c>
      <c r="F439" s="21"/>
      <c r="G439" s="18">
        <v>2015</v>
      </c>
      <c r="H439" s="19"/>
      <c r="I439" s="19"/>
      <c r="J439" s="12"/>
      <c r="K439" s="20"/>
      <c r="L439" s="20"/>
      <c r="M439" s="20"/>
      <c r="N439" s="20"/>
      <c r="O439" s="20"/>
      <c r="P439" s="20"/>
      <c r="Q439" s="20"/>
      <c r="R439" s="20"/>
      <c r="S439" s="20"/>
      <c r="T439" s="12"/>
      <c r="U439" s="13"/>
      <c r="V439" s="13"/>
      <c r="W439" s="13"/>
      <c r="X439" s="13"/>
      <c r="Y439" s="13"/>
      <c r="Z439" s="13"/>
    </row>
    <row r="440" spans="1:26" ht="24.75" hidden="1" customHeight="1">
      <c r="A440" s="161" t="s">
        <v>1433</v>
      </c>
      <c r="B440" s="20" t="s">
        <v>1434</v>
      </c>
      <c r="C440" s="20" t="s">
        <v>1435</v>
      </c>
      <c r="D440" s="20" t="s">
        <v>1436</v>
      </c>
      <c r="E440" s="21"/>
      <c r="F440" s="21"/>
      <c r="G440" s="18"/>
      <c r="H440" s="19">
        <v>1</v>
      </c>
      <c r="I440" s="19"/>
      <c r="J440" s="13"/>
      <c r="K440" s="20"/>
      <c r="L440" s="20"/>
      <c r="M440" s="20"/>
      <c r="N440" s="20"/>
      <c r="O440" s="20"/>
      <c r="P440" s="20"/>
      <c r="Q440" s="20"/>
      <c r="R440" s="20"/>
      <c r="S440" s="20"/>
      <c r="T440" s="12"/>
      <c r="U440" s="72"/>
      <c r="V440" s="72"/>
      <c r="W440" s="72"/>
      <c r="X440" s="72"/>
      <c r="Y440" s="72"/>
      <c r="Z440" s="72"/>
    </row>
    <row r="441" spans="1:26" ht="24.75" hidden="1" customHeight="1">
      <c r="A441" s="60" t="str">
        <f>HYPERLINK("mailto:CelineO@lesmaisonsduvoyage.com","CelineO@lesmaisonsduvoyage.com")</f>
        <v>CelineO@lesmaisonsduvoyage.com</v>
      </c>
      <c r="B441" s="14" t="s">
        <v>1437</v>
      </c>
      <c r="C441" s="14" t="s">
        <v>1438</v>
      </c>
      <c r="D441" s="16" t="s">
        <v>1439</v>
      </c>
      <c r="E441" s="17" t="s">
        <v>21</v>
      </c>
      <c r="F441" s="17"/>
      <c r="G441" s="18">
        <v>2015</v>
      </c>
      <c r="H441" s="19">
        <v>1</v>
      </c>
      <c r="I441" s="19"/>
      <c r="J441" s="13"/>
      <c r="K441" s="20"/>
      <c r="L441" s="20"/>
      <c r="M441" s="20"/>
      <c r="N441" s="20"/>
      <c r="O441" s="20"/>
      <c r="P441" s="20"/>
      <c r="Q441" s="20"/>
      <c r="R441" s="20"/>
      <c r="S441" s="20"/>
      <c r="T441" s="12"/>
      <c r="U441" s="13"/>
      <c r="V441" s="13"/>
      <c r="W441" s="13"/>
      <c r="X441" s="13"/>
      <c r="Y441" s="13"/>
      <c r="Z441" s="13"/>
    </row>
    <row r="442" spans="1:26" ht="24.75" hidden="1" customHeight="1">
      <c r="A442" s="1" t="s">
        <v>1440</v>
      </c>
      <c r="B442" s="20" t="s">
        <v>127</v>
      </c>
      <c r="C442" s="20" t="s">
        <v>1441</v>
      </c>
      <c r="D442" s="20" t="s">
        <v>1442</v>
      </c>
      <c r="E442" s="21"/>
      <c r="F442" s="21"/>
      <c r="G442" s="18"/>
      <c r="H442" s="19"/>
      <c r="I442" s="36">
        <v>1</v>
      </c>
      <c r="J442" s="12"/>
      <c r="K442" s="20"/>
      <c r="L442" s="20"/>
      <c r="M442" s="20"/>
      <c r="N442" s="20"/>
      <c r="O442" s="20"/>
      <c r="P442" s="20"/>
      <c r="Q442" s="20"/>
      <c r="R442" s="20"/>
      <c r="S442" s="20"/>
      <c r="T442" s="12"/>
      <c r="U442" s="13"/>
      <c r="V442" s="13"/>
      <c r="W442" s="13"/>
      <c r="X442" s="13"/>
      <c r="Y442" s="13"/>
      <c r="Z442" s="13"/>
    </row>
    <row r="443" spans="1:26" ht="24.75" hidden="1" customHeight="1">
      <c r="A443" s="1" t="s">
        <v>1443</v>
      </c>
      <c r="B443" s="14" t="s">
        <v>1444</v>
      </c>
      <c r="C443" s="14" t="s">
        <v>1445</v>
      </c>
      <c r="D443" s="16" t="s">
        <v>1446</v>
      </c>
      <c r="E443" s="17" t="s">
        <v>21</v>
      </c>
      <c r="F443" s="17"/>
      <c r="G443" s="18">
        <v>2015</v>
      </c>
      <c r="H443" s="19">
        <v>1</v>
      </c>
      <c r="I443" s="19"/>
      <c r="J443" s="13"/>
      <c r="K443" s="42"/>
      <c r="L443" s="58"/>
      <c r="M443" s="58"/>
      <c r="N443" s="58"/>
      <c r="O443" s="42"/>
      <c r="P443" s="58"/>
      <c r="Q443" s="58"/>
      <c r="R443" s="58"/>
      <c r="S443" s="42"/>
      <c r="T443" s="12"/>
      <c r="U443" s="12"/>
      <c r="V443" s="12"/>
      <c r="W443" s="12"/>
      <c r="X443" s="12"/>
      <c r="Y443" s="12"/>
      <c r="Z443" s="12"/>
    </row>
    <row r="444" spans="1:26" ht="24.75" hidden="1" customHeight="1">
      <c r="A444" s="30" t="s">
        <v>1447</v>
      </c>
      <c r="B444" s="26" t="s">
        <v>1448</v>
      </c>
      <c r="C444" s="26" t="s">
        <v>1449</v>
      </c>
      <c r="D444" s="45" t="s">
        <v>1450</v>
      </c>
      <c r="E444" s="27" t="s">
        <v>843</v>
      </c>
      <c r="F444" s="27"/>
      <c r="G444" s="28">
        <v>2016</v>
      </c>
      <c r="H444" s="28">
        <v>1</v>
      </c>
      <c r="I444" s="29"/>
      <c r="J444" s="12"/>
      <c r="K444" s="20"/>
      <c r="L444" s="20"/>
      <c r="M444" s="20"/>
      <c r="N444" s="20"/>
      <c r="O444" s="20"/>
      <c r="P444" s="20"/>
      <c r="Q444" s="20"/>
      <c r="R444" s="20"/>
      <c r="S444" s="20"/>
      <c r="T444" s="12"/>
      <c r="U444" s="13"/>
      <c r="V444" s="13"/>
      <c r="W444" s="13"/>
      <c r="X444" s="13"/>
      <c r="Y444" s="13"/>
      <c r="Z444" s="13"/>
    </row>
    <row r="445" spans="1:26" ht="24.75" hidden="1" customHeight="1">
      <c r="A445" s="1" t="s">
        <v>1451</v>
      </c>
      <c r="B445" s="74" t="s">
        <v>1452</v>
      </c>
      <c r="C445" s="74" t="s">
        <v>1453</v>
      </c>
      <c r="D445" s="14" t="s">
        <v>1454</v>
      </c>
      <c r="E445" s="17" t="s">
        <v>21</v>
      </c>
      <c r="F445" s="17"/>
      <c r="G445" s="18">
        <v>2015</v>
      </c>
      <c r="H445" s="19">
        <v>1</v>
      </c>
      <c r="I445" s="19"/>
      <c r="J445" s="13"/>
      <c r="K445" s="42"/>
      <c r="L445" s="58"/>
      <c r="M445" s="58"/>
      <c r="N445" s="58"/>
      <c r="O445" s="42"/>
      <c r="P445" s="58"/>
      <c r="Q445" s="58"/>
      <c r="R445" s="58"/>
      <c r="S445" s="42"/>
      <c r="T445" s="12"/>
      <c r="U445" s="12"/>
      <c r="V445" s="12"/>
      <c r="W445" s="12"/>
      <c r="X445" s="12"/>
      <c r="Y445" s="12"/>
      <c r="Z445" s="12"/>
    </row>
    <row r="446" spans="1:26" ht="24.75" hidden="1" customHeight="1">
      <c r="A446" s="60" t="str">
        <f>HYPERLINK("mailto:giobfr@yahoo.fr","giobfr@yahoo.fr")</f>
        <v>giobfr@yahoo.fr</v>
      </c>
      <c r="B446" s="14" t="s">
        <v>1455</v>
      </c>
      <c r="C446" s="14" t="s">
        <v>1456</v>
      </c>
      <c r="D446" s="16" t="s">
        <v>1457</v>
      </c>
      <c r="E446" s="17" t="s">
        <v>21</v>
      </c>
      <c r="F446" s="17"/>
      <c r="G446" s="18">
        <v>2015</v>
      </c>
      <c r="H446" s="19">
        <v>1</v>
      </c>
      <c r="I446" s="19"/>
      <c r="J446" s="13"/>
      <c r="K446" s="42"/>
      <c r="L446" s="58"/>
      <c r="M446" s="58"/>
      <c r="N446" s="58"/>
      <c r="O446" s="42"/>
      <c r="P446" s="58"/>
      <c r="Q446" s="58"/>
      <c r="R446" s="58"/>
      <c r="S446" s="42"/>
      <c r="T446" s="12"/>
      <c r="U446" s="12"/>
      <c r="V446" s="12"/>
      <c r="W446" s="12"/>
      <c r="X446" s="12"/>
      <c r="Y446" s="12"/>
      <c r="Z446" s="12"/>
    </row>
    <row r="447" spans="1:26" ht="24.75" hidden="1" customHeight="1">
      <c r="A447" s="75" t="s">
        <v>1458</v>
      </c>
      <c r="B447" s="45" t="s">
        <v>227</v>
      </c>
      <c r="C447" s="45" t="s">
        <v>1459</v>
      </c>
      <c r="D447" s="45" t="s">
        <v>1460</v>
      </c>
      <c r="E447" s="46" t="s">
        <v>42</v>
      </c>
      <c r="F447" s="46"/>
      <c r="G447" s="28">
        <v>2015</v>
      </c>
      <c r="H447" s="29"/>
      <c r="I447" s="29"/>
      <c r="J447" s="12"/>
      <c r="K447" s="20"/>
      <c r="L447" s="20"/>
      <c r="M447" s="20"/>
      <c r="N447" s="20"/>
      <c r="O447" s="20"/>
      <c r="P447" s="20"/>
      <c r="Q447" s="20"/>
      <c r="R447" s="20"/>
      <c r="S447" s="20"/>
      <c r="T447" s="12"/>
      <c r="U447" s="13"/>
      <c r="V447" s="13"/>
      <c r="W447" s="13"/>
      <c r="X447" s="13"/>
      <c r="Y447" s="13"/>
      <c r="Z447" s="13"/>
    </row>
    <row r="448" spans="1:26" ht="24.75" hidden="1" customHeight="1">
      <c r="A448" s="60" t="str">
        <f>HYPERLINK("mailto:Contact@societe-restaurant.com","Contact@societe-restaurant.com")</f>
        <v>Contact@societe-restaurant.com</v>
      </c>
      <c r="B448" s="131" t="s">
        <v>1461</v>
      </c>
      <c r="C448" s="131" t="s">
        <v>1462</v>
      </c>
      <c r="D448" s="141" t="s">
        <v>1457</v>
      </c>
      <c r="E448" s="17" t="s">
        <v>21</v>
      </c>
      <c r="F448" s="17"/>
      <c r="G448" s="18">
        <v>2015</v>
      </c>
      <c r="H448" s="19">
        <v>1</v>
      </c>
      <c r="I448" s="19"/>
      <c r="J448" s="13"/>
      <c r="K448" s="42"/>
      <c r="L448" s="58"/>
      <c r="M448" s="58"/>
      <c r="N448" s="58"/>
      <c r="O448" s="42"/>
      <c r="P448" s="58"/>
      <c r="Q448" s="58"/>
      <c r="R448" s="58"/>
      <c r="S448" s="42"/>
      <c r="T448" s="12"/>
      <c r="U448" s="12"/>
      <c r="V448" s="12"/>
      <c r="W448" s="12"/>
      <c r="X448" s="12"/>
      <c r="Y448" s="12"/>
      <c r="Z448" s="12"/>
    </row>
    <row r="449" spans="1:26" ht="24.75" hidden="1" customHeight="1">
      <c r="A449" s="32" t="s">
        <v>1463</v>
      </c>
      <c r="B449" s="33" t="s">
        <v>183</v>
      </c>
      <c r="C449" s="33" t="s">
        <v>1464</v>
      </c>
      <c r="D449" s="33" t="s">
        <v>1465</v>
      </c>
      <c r="E449" s="39" t="s">
        <v>51</v>
      </c>
      <c r="F449" s="20"/>
      <c r="G449" s="35" t="s">
        <v>70</v>
      </c>
      <c r="H449" s="36">
        <v>1</v>
      </c>
      <c r="I449" s="56"/>
      <c r="J449" s="12"/>
      <c r="K449" s="20"/>
      <c r="L449" s="20"/>
      <c r="M449" s="20"/>
      <c r="N449" s="20"/>
      <c r="O449" s="20"/>
      <c r="P449" s="20"/>
      <c r="Q449" s="20"/>
      <c r="R449" s="20"/>
      <c r="S449" s="20"/>
      <c r="T449" s="13"/>
      <c r="U449" s="13"/>
      <c r="V449" s="13"/>
      <c r="W449" s="13"/>
      <c r="X449" s="13"/>
      <c r="Y449" s="13"/>
      <c r="Z449" s="13"/>
    </row>
    <row r="450" spans="1:26" ht="24.75" hidden="1" customHeight="1">
      <c r="A450" s="1" t="s">
        <v>1466</v>
      </c>
      <c r="B450" s="20" t="s">
        <v>1467</v>
      </c>
      <c r="C450" s="20" t="s">
        <v>1468</v>
      </c>
      <c r="D450" s="20" t="s">
        <v>1469</v>
      </c>
      <c r="E450" s="21" t="s">
        <v>181</v>
      </c>
      <c r="F450" s="21"/>
      <c r="G450" s="18">
        <v>2016</v>
      </c>
      <c r="H450" s="19">
        <v>1</v>
      </c>
      <c r="I450" s="36">
        <v>0</v>
      </c>
      <c r="J450" s="12"/>
      <c r="K450" s="20"/>
      <c r="L450" s="20"/>
      <c r="M450" s="20"/>
      <c r="N450" s="20"/>
      <c r="O450" s="20"/>
      <c r="P450" s="20"/>
      <c r="Q450" s="20"/>
      <c r="R450" s="20"/>
      <c r="S450" s="20"/>
      <c r="T450" s="12"/>
      <c r="U450" s="13"/>
      <c r="V450" s="13"/>
      <c r="W450" s="13"/>
      <c r="X450" s="13"/>
      <c r="Y450" s="13"/>
      <c r="Z450" s="13"/>
    </row>
    <row r="451" spans="1:26" ht="24.75" hidden="1" customHeight="1">
      <c r="A451" s="1" t="s">
        <v>1470</v>
      </c>
      <c r="B451" s="20" t="s">
        <v>1471</v>
      </c>
      <c r="C451" s="20" t="s">
        <v>1472</v>
      </c>
      <c r="D451" s="20" t="s">
        <v>1469</v>
      </c>
      <c r="E451" s="21" t="s">
        <v>181</v>
      </c>
      <c r="F451" s="21"/>
      <c r="G451" s="18">
        <v>2016</v>
      </c>
      <c r="H451" s="19">
        <v>1</v>
      </c>
      <c r="I451" s="36">
        <v>0</v>
      </c>
      <c r="J451" s="12"/>
      <c r="K451" s="20"/>
      <c r="L451" s="20"/>
      <c r="M451" s="20"/>
      <c r="N451" s="20"/>
      <c r="O451" s="20"/>
      <c r="P451" s="20"/>
      <c r="Q451" s="20"/>
      <c r="R451" s="20"/>
      <c r="S451" s="20"/>
      <c r="T451" s="12"/>
      <c r="U451" s="13"/>
      <c r="V451" s="13"/>
      <c r="W451" s="13"/>
      <c r="X451" s="13"/>
      <c r="Y451" s="13"/>
      <c r="Z451" s="13"/>
    </row>
    <row r="452" spans="1:26" ht="24.75" hidden="1" customHeight="1">
      <c r="A452" s="32" t="s">
        <v>1473</v>
      </c>
      <c r="B452" s="33" t="s">
        <v>1474</v>
      </c>
      <c r="C452" s="33" t="s">
        <v>1475</v>
      </c>
      <c r="D452" s="33" t="s">
        <v>1476</v>
      </c>
      <c r="E452" s="39" t="s">
        <v>51</v>
      </c>
      <c r="F452" s="20"/>
      <c r="G452" s="35" t="s">
        <v>70</v>
      </c>
      <c r="H452" s="36">
        <v>1</v>
      </c>
      <c r="I452" s="56"/>
      <c r="J452" s="12"/>
      <c r="K452" s="20"/>
      <c r="L452" s="20"/>
      <c r="M452" s="20"/>
      <c r="N452" s="20"/>
      <c r="O452" s="20"/>
      <c r="P452" s="20"/>
      <c r="Q452" s="20"/>
      <c r="R452" s="20"/>
      <c r="S452" s="20"/>
      <c r="T452" s="13"/>
      <c r="U452" s="13"/>
      <c r="V452" s="13"/>
      <c r="W452" s="13"/>
      <c r="X452" s="13"/>
      <c r="Y452" s="13"/>
      <c r="Z452" s="13"/>
    </row>
    <row r="453" spans="1:26" ht="24.75" hidden="1" customHeight="1">
      <c r="A453" s="1" t="s">
        <v>1477</v>
      </c>
      <c r="B453" s="20" t="s">
        <v>1478</v>
      </c>
      <c r="C453" s="20" t="s">
        <v>1479</v>
      </c>
      <c r="D453" s="20" t="s">
        <v>1480</v>
      </c>
      <c r="E453" s="17" t="s">
        <v>21</v>
      </c>
      <c r="F453" s="17"/>
      <c r="G453" s="18">
        <v>2015</v>
      </c>
      <c r="H453" s="19">
        <v>1</v>
      </c>
      <c r="I453" s="19"/>
      <c r="J453" s="12"/>
      <c r="K453" s="20"/>
      <c r="L453" s="20"/>
      <c r="M453" s="20"/>
      <c r="N453" s="20"/>
      <c r="O453" s="20"/>
      <c r="P453" s="20"/>
      <c r="Q453" s="20"/>
      <c r="R453" s="20"/>
      <c r="S453" s="20"/>
      <c r="T453" s="12"/>
      <c r="U453" s="12"/>
      <c r="V453" s="12"/>
      <c r="W453" s="12"/>
      <c r="X453" s="12"/>
      <c r="Y453" s="12"/>
      <c r="Z453" s="12"/>
    </row>
    <row r="454" spans="1:26" ht="24.75" hidden="1" customHeight="1">
      <c r="A454" s="1" t="s">
        <v>1481</v>
      </c>
      <c r="B454" s="20" t="s">
        <v>1430</v>
      </c>
      <c r="C454" s="20" t="s">
        <v>1482</v>
      </c>
      <c r="D454" s="20" t="s">
        <v>1480</v>
      </c>
      <c r="E454" s="17" t="s">
        <v>21</v>
      </c>
      <c r="F454" s="21"/>
      <c r="G454" s="18">
        <v>2015</v>
      </c>
      <c r="H454" s="19">
        <v>1</v>
      </c>
      <c r="I454" s="19"/>
      <c r="J454" s="12"/>
      <c r="K454" s="20"/>
      <c r="L454" s="20"/>
      <c r="M454" s="20"/>
      <c r="N454" s="20"/>
      <c r="O454" s="20"/>
      <c r="P454" s="20"/>
      <c r="Q454" s="20"/>
      <c r="R454" s="20"/>
      <c r="S454" s="20"/>
      <c r="T454" s="12"/>
      <c r="U454" s="12"/>
      <c r="V454" s="12"/>
      <c r="W454" s="12"/>
      <c r="X454" s="12"/>
      <c r="Y454" s="12"/>
      <c r="Z454" s="12"/>
    </row>
    <row r="455" spans="1:26" ht="24.75" hidden="1" customHeight="1">
      <c r="A455" s="60" t="str">
        <f>HYPERLINK("mailto:btq.st_germain@lancel.fr","btq.st_germain@lancel.fr")</f>
        <v>btq.st_germain@lancel.fr</v>
      </c>
      <c r="B455" s="74" t="s">
        <v>1483</v>
      </c>
      <c r="C455" s="14" t="s">
        <v>1484</v>
      </c>
      <c r="D455" s="16" t="s">
        <v>1485</v>
      </c>
      <c r="E455" s="17" t="s">
        <v>21</v>
      </c>
      <c r="F455" s="17"/>
      <c r="G455" s="18">
        <v>2015</v>
      </c>
      <c r="H455" s="19">
        <v>1</v>
      </c>
      <c r="I455" s="19"/>
      <c r="J455" s="13"/>
      <c r="K455" s="42"/>
      <c r="L455" s="58"/>
      <c r="M455" s="58"/>
      <c r="N455" s="58"/>
      <c r="O455" s="42"/>
      <c r="P455" s="58"/>
      <c r="Q455" s="58"/>
      <c r="R455" s="58"/>
      <c r="S455" s="42"/>
      <c r="T455" s="12"/>
      <c r="U455" s="13"/>
      <c r="V455" s="13"/>
      <c r="W455" s="13"/>
      <c r="X455" s="13"/>
      <c r="Y455" s="13"/>
      <c r="Z455" s="13"/>
    </row>
    <row r="456" spans="1:26" ht="24.75" hidden="1" customHeight="1">
      <c r="A456" s="1" t="s">
        <v>1486</v>
      </c>
      <c r="B456" s="20" t="s">
        <v>1487</v>
      </c>
      <c r="C456" s="20" t="s">
        <v>1488</v>
      </c>
      <c r="D456" s="20" t="s">
        <v>1489</v>
      </c>
      <c r="E456" s="21" t="s">
        <v>130</v>
      </c>
      <c r="F456" s="21"/>
      <c r="G456" s="18">
        <v>2015</v>
      </c>
      <c r="H456" s="19">
        <v>1</v>
      </c>
      <c r="I456" s="19"/>
      <c r="J456" s="12"/>
      <c r="K456" s="20"/>
      <c r="L456" s="20"/>
      <c r="M456" s="20"/>
      <c r="N456" s="20"/>
      <c r="O456" s="20"/>
      <c r="P456" s="20"/>
      <c r="Q456" s="20"/>
      <c r="R456" s="20"/>
      <c r="S456" s="20"/>
      <c r="T456" s="12"/>
      <c r="U456" s="13"/>
      <c r="V456" s="13"/>
      <c r="W456" s="13"/>
      <c r="X456" s="13"/>
      <c r="Y456" s="13"/>
      <c r="Z456" s="13"/>
    </row>
    <row r="457" spans="1:26" ht="24.75" hidden="1" customHeight="1">
      <c r="A457" s="67" t="s">
        <v>1490</v>
      </c>
      <c r="B457" s="49" t="s">
        <v>768</v>
      </c>
      <c r="C457" s="49" t="s">
        <v>1491</v>
      </c>
      <c r="D457" s="49" t="s">
        <v>1489</v>
      </c>
      <c r="E457" s="52" t="s">
        <v>130</v>
      </c>
      <c r="F457" s="52"/>
      <c r="G457" s="53">
        <v>2016</v>
      </c>
      <c r="H457" s="54">
        <v>1</v>
      </c>
      <c r="I457" s="54"/>
      <c r="J457" s="72"/>
      <c r="K457" s="49"/>
      <c r="L457" s="49"/>
      <c r="M457" s="49"/>
      <c r="N457" s="49"/>
      <c r="O457" s="49"/>
      <c r="P457" s="49"/>
      <c r="Q457" s="49"/>
      <c r="R457" s="49"/>
      <c r="S457" s="49"/>
      <c r="T457" s="72"/>
      <c r="U457" s="12"/>
      <c r="V457" s="12"/>
      <c r="W457" s="12"/>
      <c r="X457" s="12"/>
      <c r="Y457" s="12"/>
      <c r="Z457" s="12"/>
    </row>
    <row r="458" spans="1:26" ht="24.75" hidden="1" customHeight="1">
      <c r="A458" s="57" t="s">
        <v>1492</v>
      </c>
      <c r="B458" s="74" t="s">
        <v>229</v>
      </c>
      <c r="C458" s="74" t="s">
        <v>1493</v>
      </c>
      <c r="D458" s="16" t="s">
        <v>1494</v>
      </c>
      <c r="E458" s="17" t="s">
        <v>21</v>
      </c>
      <c r="F458" s="17"/>
      <c r="G458" s="18">
        <v>2015</v>
      </c>
      <c r="H458" s="19">
        <v>1</v>
      </c>
      <c r="I458" s="19"/>
      <c r="J458" s="13"/>
      <c r="K458" s="20"/>
      <c r="L458" s="20"/>
      <c r="M458" s="20"/>
      <c r="N458" s="20"/>
      <c r="O458" s="20"/>
      <c r="P458" s="20"/>
      <c r="Q458" s="20"/>
      <c r="R458" s="20"/>
      <c r="S458" s="20"/>
      <c r="T458" s="12"/>
      <c r="U458" s="13"/>
      <c r="V458" s="13"/>
      <c r="W458" s="13"/>
      <c r="X458" s="13"/>
      <c r="Y458" s="13"/>
      <c r="Z458" s="13"/>
    </row>
    <row r="459" spans="1:26" ht="24.75" hidden="1" customHeight="1">
      <c r="A459" s="32" t="s">
        <v>1495</v>
      </c>
      <c r="B459" s="33" t="s">
        <v>227</v>
      </c>
      <c r="C459" s="33" t="s">
        <v>1496</v>
      </c>
      <c r="D459" s="33" t="s">
        <v>1497</v>
      </c>
      <c r="E459" s="39" t="s">
        <v>51</v>
      </c>
      <c r="F459" s="20"/>
      <c r="G459" s="35" t="s">
        <v>70</v>
      </c>
      <c r="H459" s="36">
        <v>1</v>
      </c>
      <c r="I459" s="56"/>
      <c r="J459" s="12"/>
      <c r="K459" s="20"/>
      <c r="L459" s="20"/>
      <c r="M459" s="20"/>
      <c r="N459" s="20"/>
      <c r="O459" s="20"/>
      <c r="P459" s="20"/>
      <c r="Q459" s="20"/>
      <c r="R459" s="20"/>
      <c r="S459" s="20"/>
      <c r="T459" s="13"/>
      <c r="U459" s="13"/>
      <c r="V459" s="13"/>
      <c r="W459" s="13"/>
      <c r="X459" s="13"/>
      <c r="Y459" s="13"/>
      <c r="Z459" s="13"/>
    </row>
    <row r="460" spans="1:26" ht="24.75" hidden="1" customHeight="1">
      <c r="A460" s="30" t="s">
        <v>1498</v>
      </c>
      <c r="B460" s="26" t="s">
        <v>755</v>
      </c>
      <c r="C460" s="26" t="s">
        <v>1499</v>
      </c>
      <c r="D460" s="26" t="s">
        <v>1259</v>
      </c>
      <c r="E460" s="27" t="s">
        <v>51</v>
      </c>
      <c r="F460" s="27" t="s">
        <v>139</v>
      </c>
      <c r="G460" s="28">
        <v>2015</v>
      </c>
      <c r="H460" s="29"/>
      <c r="I460" s="29"/>
      <c r="J460" s="12"/>
      <c r="K460" s="20"/>
      <c r="L460" s="20"/>
      <c r="M460" s="20"/>
      <c r="N460" s="20"/>
      <c r="O460" s="20"/>
      <c r="P460" s="20"/>
      <c r="Q460" s="20"/>
      <c r="R460" s="20"/>
      <c r="S460" s="20"/>
      <c r="T460" s="72"/>
      <c r="U460" s="13"/>
      <c r="V460" s="13"/>
      <c r="W460" s="13"/>
      <c r="X460" s="13"/>
      <c r="Y460" s="13"/>
      <c r="Z460" s="13"/>
    </row>
    <row r="461" spans="1:26" ht="24.75" hidden="1" customHeight="1">
      <c r="A461" s="81"/>
      <c r="B461" s="20" t="s">
        <v>26</v>
      </c>
      <c r="C461" s="20" t="s">
        <v>1500</v>
      </c>
      <c r="D461" s="20" t="s">
        <v>1501</v>
      </c>
      <c r="E461" s="21"/>
      <c r="F461" s="21"/>
      <c r="G461" s="18"/>
      <c r="H461" s="19">
        <v>1</v>
      </c>
      <c r="I461" s="19"/>
      <c r="J461" s="13"/>
      <c r="K461" s="20"/>
      <c r="L461" s="20"/>
      <c r="M461" s="20"/>
      <c r="N461" s="20"/>
      <c r="O461" s="20"/>
      <c r="P461" s="20"/>
      <c r="Q461" s="20"/>
      <c r="R461" s="20"/>
      <c r="S461" s="20"/>
      <c r="T461" s="12"/>
      <c r="U461" s="72"/>
      <c r="V461" s="72"/>
      <c r="W461" s="72"/>
      <c r="X461" s="72"/>
      <c r="Y461" s="72"/>
      <c r="Z461" s="72"/>
    </row>
    <row r="462" spans="1:26" ht="24.75" customHeight="1">
      <c r="A462" s="292" t="s">
        <v>1502</v>
      </c>
      <c r="B462" s="288" t="s">
        <v>26</v>
      </c>
      <c r="C462" s="288" t="s">
        <v>1503</v>
      </c>
      <c r="D462" s="288" t="s">
        <v>1504</v>
      </c>
      <c r="E462" s="289" t="s">
        <v>24</v>
      </c>
      <c r="F462" s="289"/>
      <c r="G462" s="290">
        <v>2016</v>
      </c>
      <c r="H462" s="291">
        <v>1</v>
      </c>
      <c r="I462" s="291"/>
      <c r="J462" s="12"/>
      <c r="K462" s="20"/>
      <c r="L462" s="20"/>
      <c r="M462" s="20"/>
      <c r="N462" s="20"/>
      <c r="O462" s="20"/>
      <c r="P462" s="20"/>
      <c r="Q462" s="20"/>
      <c r="R462" s="20"/>
      <c r="S462" s="20"/>
      <c r="T462" s="12"/>
      <c r="U462" s="13"/>
      <c r="V462" s="13"/>
      <c r="W462" s="13"/>
      <c r="X462" s="13"/>
      <c r="Y462" s="13"/>
      <c r="Z462" s="13"/>
    </row>
    <row r="463" spans="1:26" ht="24.75" hidden="1" customHeight="1">
      <c r="A463" s="75" t="s">
        <v>1505</v>
      </c>
      <c r="B463" s="31" t="s">
        <v>1506</v>
      </c>
      <c r="C463" s="31" t="s">
        <v>1507</v>
      </c>
      <c r="D463" s="45" t="s">
        <v>1508</v>
      </c>
      <c r="E463" s="46" t="s">
        <v>1509</v>
      </c>
      <c r="F463" s="46"/>
      <c r="G463" s="28">
        <v>2015</v>
      </c>
      <c r="H463" s="29"/>
      <c r="I463" s="29"/>
      <c r="J463" s="12"/>
      <c r="K463" s="20"/>
      <c r="L463" s="20"/>
      <c r="M463" s="20"/>
      <c r="N463" s="20"/>
      <c r="O463" s="20"/>
      <c r="P463" s="20"/>
      <c r="Q463" s="20"/>
      <c r="R463" s="20"/>
      <c r="S463" s="20"/>
      <c r="T463" s="12"/>
      <c r="U463" s="13"/>
      <c r="V463" s="13"/>
      <c r="W463" s="13"/>
      <c r="X463" s="13"/>
      <c r="Y463" s="13"/>
      <c r="Z463" s="13"/>
    </row>
    <row r="464" spans="1:26" ht="24.75" hidden="1" customHeight="1">
      <c r="A464" s="1" t="s">
        <v>1510</v>
      </c>
      <c r="B464" s="20" t="s">
        <v>1378</v>
      </c>
      <c r="C464" s="20" t="s">
        <v>1511</v>
      </c>
      <c r="D464" s="20" t="s">
        <v>1512</v>
      </c>
      <c r="E464" s="21" t="s">
        <v>325</v>
      </c>
      <c r="F464" s="20"/>
      <c r="G464" s="18">
        <v>2015</v>
      </c>
      <c r="H464" s="19"/>
      <c r="I464" s="19"/>
      <c r="J464" s="12"/>
      <c r="K464" s="20"/>
      <c r="L464" s="20"/>
      <c r="M464" s="20"/>
      <c r="N464" s="20"/>
      <c r="O464" s="20"/>
      <c r="P464" s="20"/>
      <c r="Q464" s="20"/>
      <c r="R464" s="20"/>
      <c r="S464" s="20"/>
      <c r="T464" s="12"/>
      <c r="U464" s="13"/>
      <c r="V464" s="13"/>
      <c r="W464" s="13"/>
      <c r="X464" s="13"/>
      <c r="Y464" s="13"/>
      <c r="Z464" s="13"/>
    </row>
    <row r="465" spans="1:26" ht="24.75" customHeight="1">
      <c r="A465" s="292" t="s">
        <v>1513</v>
      </c>
      <c r="B465" s="288" t="s">
        <v>89</v>
      </c>
      <c r="C465" s="288" t="s">
        <v>1514</v>
      </c>
      <c r="D465" s="288" t="s">
        <v>1504</v>
      </c>
      <c r="E465" s="289" t="s">
        <v>24</v>
      </c>
      <c r="F465" s="289"/>
      <c r="G465" s="290">
        <v>2016</v>
      </c>
      <c r="H465" s="291">
        <v>1</v>
      </c>
      <c r="I465" s="291"/>
      <c r="J465" s="12"/>
      <c r="K465" s="20"/>
      <c r="L465" s="20"/>
      <c r="M465" s="20"/>
      <c r="N465" s="20"/>
      <c r="O465" s="20"/>
      <c r="P465" s="20" t="s">
        <v>147</v>
      </c>
      <c r="Q465" s="20"/>
      <c r="R465" s="20"/>
      <c r="S465" s="20"/>
      <c r="T465" s="12"/>
      <c r="U465" s="13"/>
      <c r="V465" s="13"/>
      <c r="W465" s="13"/>
      <c r="X465" s="13"/>
      <c r="Y465" s="13"/>
      <c r="Z465" s="13"/>
    </row>
    <row r="466" spans="1:26" ht="24.75" hidden="1" customHeight="1">
      <c r="A466" s="1" t="s">
        <v>1515</v>
      </c>
      <c r="B466" s="23" t="s">
        <v>44</v>
      </c>
      <c r="C466" s="23" t="s">
        <v>1516</v>
      </c>
      <c r="D466" s="20" t="s">
        <v>1517</v>
      </c>
      <c r="E466" s="21" t="s">
        <v>51</v>
      </c>
      <c r="F466" s="21"/>
      <c r="G466" s="18">
        <v>2015</v>
      </c>
      <c r="H466" s="19"/>
      <c r="I466" s="19"/>
      <c r="J466" s="13"/>
      <c r="K466" s="20"/>
      <c r="L466" s="20"/>
      <c r="M466" s="20"/>
      <c r="N466" s="20"/>
      <c r="O466" s="20"/>
      <c r="P466" s="20"/>
      <c r="Q466" s="20"/>
      <c r="R466" s="20"/>
      <c r="S466" s="20"/>
      <c r="T466" s="12"/>
      <c r="U466" s="13"/>
      <c r="V466" s="13"/>
      <c r="W466" s="13"/>
      <c r="X466" s="13"/>
      <c r="Y466" s="13"/>
      <c r="Z466" s="13"/>
    </row>
    <row r="467" spans="1:26" ht="24.75" hidden="1" customHeight="1">
      <c r="A467" s="81"/>
      <c r="B467" s="20" t="s">
        <v>1518</v>
      </c>
      <c r="C467" s="20" t="s">
        <v>1519</v>
      </c>
      <c r="D467" s="20" t="s">
        <v>1520</v>
      </c>
      <c r="E467" s="21"/>
      <c r="F467" s="21"/>
      <c r="G467" s="18"/>
      <c r="H467" s="19">
        <v>1</v>
      </c>
      <c r="I467" s="19"/>
      <c r="J467" s="13"/>
      <c r="K467" s="20"/>
      <c r="L467" s="20"/>
      <c r="M467" s="20"/>
      <c r="N467" s="20"/>
      <c r="O467" s="20"/>
      <c r="P467" s="20"/>
      <c r="Q467" s="20"/>
      <c r="R467" s="20"/>
      <c r="S467" s="20"/>
      <c r="T467" s="12"/>
      <c r="U467" s="13"/>
      <c r="V467" s="13"/>
      <c r="W467" s="13"/>
      <c r="X467" s="13"/>
      <c r="Y467" s="13"/>
      <c r="Z467" s="13"/>
    </row>
    <row r="468" spans="1:26" ht="24.75" hidden="1" customHeight="1">
      <c r="A468" s="1" t="s">
        <v>1521</v>
      </c>
      <c r="B468" s="20" t="s">
        <v>1522</v>
      </c>
      <c r="C468" s="20" t="s">
        <v>1523</v>
      </c>
      <c r="D468" s="20" t="s">
        <v>726</v>
      </c>
      <c r="E468" s="21" t="s">
        <v>130</v>
      </c>
      <c r="F468" s="21"/>
      <c r="G468" s="18">
        <v>2015</v>
      </c>
      <c r="H468" s="19"/>
      <c r="I468" s="19"/>
      <c r="J468" s="12"/>
      <c r="K468" s="20"/>
      <c r="L468" s="20"/>
      <c r="M468" s="20"/>
      <c r="N468" s="20"/>
      <c r="O468" s="20"/>
      <c r="P468" s="20"/>
      <c r="Q468" s="20"/>
      <c r="R468" s="20"/>
      <c r="S468" s="20"/>
      <c r="T468" s="12"/>
      <c r="U468" s="13"/>
      <c r="V468" s="13"/>
      <c r="W468" s="13"/>
      <c r="X468" s="13"/>
      <c r="Y468" s="13"/>
      <c r="Z468" s="13"/>
    </row>
    <row r="469" spans="1:26" ht="24.75" hidden="1" customHeight="1">
      <c r="A469" s="60" t="str">
        <f>HYPERLINK("mailto:sarl.lavernhe@wanadoo.fr","sarl.lavernhe@wanadoo.fr")</f>
        <v>sarl.lavernhe@wanadoo.fr</v>
      </c>
      <c r="B469" s="14"/>
      <c r="C469" s="14" t="s">
        <v>1524</v>
      </c>
      <c r="D469" s="16" t="s">
        <v>1525</v>
      </c>
      <c r="E469" s="17" t="s">
        <v>21</v>
      </c>
      <c r="F469" s="17"/>
      <c r="G469" s="18">
        <v>2015</v>
      </c>
      <c r="H469" s="19">
        <v>1</v>
      </c>
      <c r="I469" s="19"/>
      <c r="J469" s="12"/>
      <c r="K469" s="20"/>
      <c r="L469" s="20"/>
      <c r="M469" s="20"/>
      <c r="N469" s="20"/>
      <c r="O469" s="20"/>
      <c r="P469" s="20"/>
      <c r="Q469" s="20"/>
      <c r="R469" s="20"/>
      <c r="S469" s="20"/>
      <c r="T469" s="12"/>
      <c r="U469" s="12"/>
      <c r="V469" s="12"/>
      <c r="W469" s="12"/>
      <c r="X469" s="12"/>
      <c r="Y469" s="12"/>
      <c r="Z469" s="12"/>
    </row>
    <row r="470" spans="1:26" ht="24.75" hidden="1" customHeight="1">
      <c r="A470" s="60" t="str">
        <f>HYPERLINK("mailto:reservationprocope@blanc.net","reservationprocope@blanc.net")</f>
        <v>reservationprocope@blanc.net</v>
      </c>
      <c r="B470" s="14"/>
      <c r="C470" s="14"/>
      <c r="D470" s="16" t="s">
        <v>1526</v>
      </c>
      <c r="E470" s="17" t="s">
        <v>21</v>
      </c>
      <c r="F470" s="17"/>
      <c r="G470" s="18">
        <v>2015</v>
      </c>
      <c r="H470" s="19">
        <v>1</v>
      </c>
      <c r="I470" s="19"/>
      <c r="J470" s="12"/>
      <c r="K470" s="20"/>
      <c r="L470" s="20"/>
      <c r="M470" s="20"/>
      <c r="N470" s="20"/>
      <c r="O470" s="20"/>
      <c r="P470" s="20"/>
      <c r="Q470" s="20"/>
      <c r="R470" s="20"/>
      <c r="S470" s="20"/>
      <c r="T470" s="12"/>
      <c r="U470" s="13"/>
      <c r="V470" s="13"/>
      <c r="W470" s="13"/>
      <c r="X470" s="13"/>
      <c r="Y470" s="13"/>
      <c r="Z470" s="13"/>
    </row>
    <row r="471" spans="1:26" ht="24.75" hidden="1" customHeight="1">
      <c r="A471" s="161" t="s">
        <v>1527</v>
      </c>
      <c r="B471" s="20" t="s">
        <v>1298</v>
      </c>
      <c r="C471" s="20" t="s">
        <v>1528</v>
      </c>
      <c r="D471" s="20" t="s">
        <v>1529</v>
      </c>
      <c r="E471" s="21"/>
      <c r="F471" s="21"/>
      <c r="G471" s="18"/>
      <c r="H471" s="19">
        <v>1</v>
      </c>
      <c r="I471" s="36">
        <v>1</v>
      </c>
      <c r="J471" s="13"/>
      <c r="K471" s="20"/>
      <c r="L471" s="20"/>
      <c r="M471" s="20"/>
      <c r="N471" s="20"/>
      <c r="O471" s="20"/>
      <c r="P471" s="20"/>
      <c r="Q471" s="20"/>
      <c r="R471" s="20"/>
      <c r="S471" s="20"/>
      <c r="T471" s="12"/>
      <c r="U471" s="72"/>
      <c r="V471" s="72"/>
      <c r="W471" s="72"/>
      <c r="X471" s="72"/>
      <c r="Y471" s="72"/>
      <c r="Z471" s="72"/>
    </row>
    <row r="472" spans="1:26" ht="24.75" hidden="1" customHeight="1">
      <c r="A472" s="57" t="s">
        <v>1530</v>
      </c>
      <c r="B472" s="162" t="s">
        <v>371</v>
      </c>
      <c r="C472" s="163" t="s">
        <v>1531</v>
      </c>
      <c r="D472" s="164" t="s">
        <v>1532</v>
      </c>
      <c r="E472" s="165" t="s">
        <v>181</v>
      </c>
      <c r="F472" s="17"/>
      <c r="G472" s="166">
        <v>2016</v>
      </c>
      <c r="H472" s="36">
        <v>1</v>
      </c>
      <c r="I472" s="36">
        <v>1</v>
      </c>
      <c r="J472" s="12"/>
      <c r="K472" s="20"/>
      <c r="L472" s="20"/>
      <c r="M472" s="20"/>
      <c r="N472" s="20"/>
      <c r="O472" s="20"/>
      <c r="P472" s="20"/>
      <c r="Q472" s="20"/>
      <c r="R472" s="20"/>
      <c r="S472" s="20"/>
      <c r="T472" s="12"/>
      <c r="U472" s="13"/>
      <c r="V472" s="13"/>
      <c r="W472" s="13"/>
      <c r="X472" s="13"/>
      <c r="Y472" s="13"/>
      <c r="Z472" s="13"/>
    </row>
    <row r="473" spans="1:26" ht="24.75" hidden="1" customHeight="1">
      <c r="A473" s="1" t="s">
        <v>1533</v>
      </c>
      <c r="B473" s="20" t="s">
        <v>202</v>
      </c>
      <c r="C473" s="20" t="s">
        <v>1534</v>
      </c>
      <c r="D473" s="20" t="s">
        <v>1535</v>
      </c>
      <c r="E473" s="21"/>
      <c r="F473" s="21"/>
      <c r="G473" s="18"/>
      <c r="H473" s="19"/>
      <c r="I473" s="19"/>
      <c r="J473" s="12"/>
      <c r="K473" s="20"/>
      <c r="L473" s="20"/>
      <c r="M473" s="20"/>
      <c r="N473" s="20"/>
      <c r="O473" s="20"/>
      <c r="P473" s="20"/>
      <c r="Q473" s="20"/>
      <c r="R473" s="20"/>
      <c r="S473" s="20"/>
      <c r="T473" s="12"/>
      <c r="U473" s="13"/>
      <c r="V473" s="13"/>
      <c r="W473" s="13"/>
      <c r="X473" s="13"/>
      <c r="Y473" s="13"/>
      <c r="Z473" s="13"/>
    </row>
    <row r="474" spans="1:26" ht="24.75" hidden="1" customHeight="1">
      <c r="A474" s="32" t="s">
        <v>1536</v>
      </c>
      <c r="B474" s="33" t="s">
        <v>1537</v>
      </c>
      <c r="C474" s="33" t="s">
        <v>1538</v>
      </c>
      <c r="D474" s="33" t="s">
        <v>1539</v>
      </c>
      <c r="E474" s="39" t="s">
        <v>51</v>
      </c>
      <c r="F474" s="20"/>
      <c r="G474" s="35" t="s">
        <v>70</v>
      </c>
      <c r="H474" s="36">
        <v>1</v>
      </c>
      <c r="I474" s="56"/>
      <c r="J474" s="12"/>
      <c r="K474" s="20"/>
      <c r="L474" s="20"/>
      <c r="M474" s="20"/>
      <c r="N474" s="20"/>
      <c r="O474" s="20"/>
      <c r="P474" s="20"/>
      <c r="Q474" s="20"/>
      <c r="R474" s="20"/>
      <c r="S474" s="20"/>
      <c r="T474" s="13"/>
      <c r="U474" s="13"/>
      <c r="V474" s="13"/>
      <c r="W474" s="13"/>
      <c r="X474" s="13"/>
      <c r="Y474" s="13"/>
      <c r="Z474" s="13"/>
    </row>
    <row r="475" spans="1:26" ht="24.75" hidden="1" customHeight="1">
      <c r="A475" s="60" t="str">
        <f>HYPERLINK("mailto:contact@lesdeuxmagots.fr","contact@lesdeuxmagots.fr; cmathivat@lesdeuxmagots.fr")</f>
        <v>contact@lesdeuxmagots.fr; cmathivat@lesdeuxmagots.fr</v>
      </c>
      <c r="B475" s="74" t="s">
        <v>103</v>
      </c>
      <c r="C475" s="74" t="s">
        <v>1540</v>
      </c>
      <c r="D475" s="16" t="s">
        <v>1541</v>
      </c>
      <c r="E475" s="17" t="s">
        <v>21</v>
      </c>
      <c r="F475" s="17"/>
      <c r="G475" s="18">
        <v>2015</v>
      </c>
      <c r="H475" s="19">
        <v>1</v>
      </c>
      <c r="I475" s="19"/>
      <c r="J475" s="12"/>
      <c r="K475" s="20"/>
      <c r="L475" s="20"/>
      <c r="M475" s="20"/>
      <c r="N475" s="20"/>
      <c r="O475" s="20"/>
      <c r="P475" s="20"/>
      <c r="Q475" s="20"/>
      <c r="R475" s="20"/>
      <c r="S475" s="20"/>
      <c r="T475" s="12"/>
      <c r="U475" s="13"/>
      <c r="V475" s="13"/>
      <c r="W475" s="13"/>
      <c r="X475" s="13"/>
      <c r="Y475" s="13"/>
      <c r="Z475" s="13"/>
    </row>
    <row r="476" spans="1:26" ht="24.75" hidden="1" customHeight="1">
      <c r="A476" s="32" t="s">
        <v>1542</v>
      </c>
      <c r="B476" s="33" t="s">
        <v>1115</v>
      </c>
      <c r="C476" s="33" t="s">
        <v>1543</v>
      </c>
      <c r="D476" s="33" t="s">
        <v>1544</v>
      </c>
      <c r="E476" s="39" t="s">
        <v>51</v>
      </c>
      <c r="F476" s="20"/>
      <c r="G476" s="35" t="s">
        <v>70</v>
      </c>
      <c r="H476" s="36">
        <v>1</v>
      </c>
      <c r="I476" s="56"/>
      <c r="J476" s="12"/>
      <c r="K476" s="20"/>
      <c r="L476" s="20"/>
      <c r="M476" s="20"/>
      <c r="N476" s="20"/>
      <c r="O476" s="20"/>
      <c r="P476" s="20"/>
      <c r="Q476" s="20"/>
      <c r="R476" s="20"/>
      <c r="S476" s="20"/>
      <c r="T476" s="13"/>
      <c r="U476" s="13"/>
      <c r="V476" s="13"/>
      <c r="W476" s="13"/>
      <c r="X476" s="13"/>
      <c r="Y476" s="13"/>
      <c r="Z476" s="13"/>
    </row>
    <row r="477" spans="1:26" ht="24.75" hidden="1" customHeight="1">
      <c r="A477" s="167" t="s">
        <v>1545</v>
      </c>
      <c r="B477" s="20" t="s">
        <v>1546</v>
      </c>
      <c r="C477" s="20" t="s">
        <v>1547</v>
      </c>
      <c r="D477" s="20" t="s">
        <v>1548</v>
      </c>
      <c r="E477" s="21" t="s">
        <v>181</v>
      </c>
      <c r="F477" s="21"/>
      <c r="G477" s="18">
        <v>2016</v>
      </c>
      <c r="H477" s="19">
        <v>1</v>
      </c>
      <c r="I477" s="19"/>
      <c r="J477" s="12"/>
      <c r="K477" s="20"/>
      <c r="L477" s="20"/>
      <c r="M477" s="20"/>
      <c r="N477" s="20"/>
      <c r="O477" s="20"/>
      <c r="P477" s="20"/>
      <c r="Q477" s="20"/>
      <c r="R477" s="20"/>
      <c r="S477" s="20"/>
      <c r="T477" s="12"/>
      <c r="U477" s="13"/>
      <c r="V477" s="13"/>
      <c r="W477" s="13"/>
      <c r="X477" s="13"/>
      <c r="Y477" s="13"/>
      <c r="Z477" s="13"/>
    </row>
    <row r="478" spans="1:26" ht="24.75" customHeight="1">
      <c r="A478" s="315" t="s">
        <v>1549</v>
      </c>
      <c r="B478" s="316" t="s">
        <v>1550</v>
      </c>
      <c r="C478" s="317" t="s">
        <v>1551</v>
      </c>
      <c r="D478" s="288" t="s">
        <v>1552</v>
      </c>
      <c r="E478" s="302" t="s">
        <v>24</v>
      </c>
      <c r="F478" s="288"/>
      <c r="G478" s="303" t="s">
        <v>70</v>
      </c>
      <c r="H478" s="291">
        <v>1</v>
      </c>
      <c r="I478" s="304"/>
      <c r="J478" s="12"/>
      <c r="K478" s="20"/>
      <c r="L478" s="20"/>
      <c r="M478" s="20"/>
      <c r="N478" s="20"/>
      <c r="O478" s="20"/>
      <c r="P478" s="20"/>
      <c r="Q478" s="20"/>
      <c r="R478" s="20"/>
      <c r="S478" s="20"/>
      <c r="T478" s="13"/>
      <c r="U478" s="13"/>
      <c r="V478" s="13"/>
      <c r="W478" s="13"/>
      <c r="X478" s="13"/>
      <c r="Y478" s="13"/>
      <c r="Z478" s="13"/>
    </row>
    <row r="479" spans="1:26" ht="24.75" customHeight="1">
      <c r="A479" s="315" t="s">
        <v>1553</v>
      </c>
      <c r="B479" s="288" t="s">
        <v>1554</v>
      </c>
      <c r="C479" s="288" t="s">
        <v>1555</v>
      </c>
      <c r="D479" s="288" t="s">
        <v>1552</v>
      </c>
      <c r="E479" s="302" t="s">
        <v>24</v>
      </c>
      <c r="F479" s="288"/>
      <c r="G479" s="303" t="s">
        <v>70</v>
      </c>
      <c r="H479" s="291">
        <v>1</v>
      </c>
      <c r="I479" s="304"/>
      <c r="J479" s="12"/>
      <c r="K479" s="20"/>
      <c r="L479" s="20"/>
      <c r="M479" s="20"/>
      <c r="N479" s="20"/>
      <c r="O479" s="20"/>
      <c r="P479" s="20"/>
      <c r="Q479" s="20"/>
      <c r="R479" s="20"/>
      <c r="S479" s="20"/>
      <c r="T479" s="13"/>
      <c r="U479" s="13"/>
      <c r="V479" s="13"/>
      <c r="W479" s="13"/>
      <c r="X479" s="13"/>
      <c r="Y479" s="13"/>
      <c r="Z479" s="13"/>
    </row>
    <row r="480" spans="1:26" ht="24.75" customHeight="1">
      <c r="A480" s="315" t="s">
        <v>1556</v>
      </c>
      <c r="B480" s="288" t="s">
        <v>1557</v>
      </c>
      <c r="C480" s="288" t="s">
        <v>1558</v>
      </c>
      <c r="D480" s="288" t="s">
        <v>1559</v>
      </c>
      <c r="E480" s="302" t="s">
        <v>24</v>
      </c>
      <c r="F480" s="288"/>
      <c r="G480" s="303" t="s">
        <v>70</v>
      </c>
      <c r="H480" s="291">
        <v>1</v>
      </c>
      <c r="I480" s="304"/>
      <c r="J480" s="12"/>
      <c r="K480" s="20"/>
      <c r="L480" s="20"/>
      <c r="M480" s="20"/>
      <c r="N480" s="20"/>
      <c r="O480" s="20"/>
      <c r="P480" s="20"/>
      <c r="Q480" s="20"/>
      <c r="R480" s="20"/>
      <c r="S480" s="20"/>
      <c r="T480" s="13"/>
      <c r="U480" s="13"/>
      <c r="V480" s="13"/>
      <c r="W480" s="13"/>
      <c r="X480" s="13"/>
      <c r="Y480" s="13"/>
      <c r="Z480" s="13"/>
    </row>
    <row r="481" spans="1:26" ht="24.75" customHeight="1">
      <c r="A481" s="315" t="s">
        <v>1560</v>
      </c>
      <c r="B481" s="318" t="s">
        <v>1298</v>
      </c>
      <c r="C481" s="288" t="s">
        <v>1561</v>
      </c>
      <c r="D481" s="288" t="s">
        <v>1562</v>
      </c>
      <c r="E481" s="302" t="s">
        <v>24</v>
      </c>
      <c r="F481" s="288"/>
      <c r="G481" s="303" t="s">
        <v>70</v>
      </c>
      <c r="H481" s="291">
        <v>1</v>
      </c>
      <c r="I481" s="304"/>
      <c r="J481" s="12"/>
      <c r="K481" s="20"/>
      <c r="L481" s="20"/>
      <c r="M481" s="20"/>
      <c r="N481" s="20"/>
      <c r="O481" s="20"/>
      <c r="P481" s="20"/>
      <c r="Q481" s="20"/>
      <c r="R481" s="20"/>
      <c r="S481" s="20"/>
      <c r="T481" s="13"/>
      <c r="U481" s="13"/>
      <c r="V481" s="13"/>
      <c r="W481" s="13"/>
      <c r="X481" s="13"/>
      <c r="Y481" s="13"/>
      <c r="Z481" s="13"/>
    </row>
    <row r="482" spans="1:26" ht="24.75" customHeight="1">
      <c r="A482" s="292" t="s">
        <v>1563</v>
      </c>
      <c r="B482" s="288" t="s">
        <v>96</v>
      </c>
      <c r="C482" s="288" t="s">
        <v>1564</v>
      </c>
      <c r="D482" s="288" t="s">
        <v>1565</v>
      </c>
      <c r="E482" s="289" t="s">
        <v>1566</v>
      </c>
      <c r="F482" s="289"/>
      <c r="G482" s="290">
        <v>2016</v>
      </c>
      <c r="H482" s="291">
        <v>1</v>
      </c>
      <c r="I482" s="291"/>
      <c r="J482" s="12"/>
      <c r="K482" s="20"/>
      <c r="L482" s="20"/>
      <c r="M482" s="20"/>
      <c r="N482" s="20" t="s">
        <v>147</v>
      </c>
      <c r="O482" s="20"/>
      <c r="P482" s="20"/>
      <c r="Q482" s="20"/>
      <c r="R482" s="20"/>
      <c r="S482" s="20"/>
      <c r="T482" s="12"/>
      <c r="U482" s="13"/>
      <c r="V482" s="13"/>
      <c r="W482" s="13"/>
      <c r="X482" s="13"/>
      <c r="Y482" s="13"/>
      <c r="Z482" s="13"/>
    </row>
    <row r="483" spans="1:26" ht="24.75" hidden="1" customHeight="1">
      <c r="A483" s="1" t="s">
        <v>1567</v>
      </c>
      <c r="B483" s="20" t="s">
        <v>247</v>
      </c>
      <c r="C483" s="20" t="s">
        <v>1568</v>
      </c>
      <c r="D483" s="20" t="s">
        <v>1569</v>
      </c>
      <c r="E483" s="21" t="s">
        <v>29</v>
      </c>
      <c r="F483" s="21"/>
      <c r="G483" s="18">
        <v>2015</v>
      </c>
      <c r="H483" s="19"/>
      <c r="I483" s="19"/>
      <c r="J483" s="12"/>
      <c r="K483" s="20"/>
      <c r="L483" s="20"/>
      <c r="M483" s="20"/>
      <c r="N483" s="20"/>
      <c r="O483" s="20"/>
      <c r="P483" s="20"/>
      <c r="Q483" s="20"/>
      <c r="R483" s="20"/>
      <c r="S483" s="20"/>
      <c r="T483" s="12"/>
      <c r="U483" s="13"/>
      <c r="V483" s="13"/>
      <c r="W483" s="13"/>
      <c r="X483" s="13"/>
      <c r="Y483" s="13"/>
      <c r="Z483" s="13"/>
    </row>
    <row r="484" spans="1:26" ht="24.75" hidden="1" customHeight="1">
      <c r="A484" s="1" t="s">
        <v>1570</v>
      </c>
      <c r="B484" s="20" t="s">
        <v>968</v>
      </c>
      <c r="C484" s="20" t="s">
        <v>1571</v>
      </c>
      <c r="D484" s="20" t="s">
        <v>1572</v>
      </c>
      <c r="E484" s="21" t="s">
        <v>130</v>
      </c>
      <c r="F484" s="21"/>
      <c r="G484" s="18">
        <v>2015</v>
      </c>
      <c r="H484" s="19">
        <v>1</v>
      </c>
      <c r="I484" s="19"/>
      <c r="J484" s="12"/>
      <c r="K484" s="20"/>
      <c r="L484" s="20"/>
      <c r="M484" s="20"/>
      <c r="N484" s="20"/>
      <c r="O484" s="20"/>
      <c r="P484" s="20"/>
      <c r="Q484" s="20"/>
      <c r="R484" s="20"/>
      <c r="S484" s="20"/>
      <c r="T484" s="12"/>
      <c r="U484" s="12"/>
      <c r="V484" s="12"/>
      <c r="W484" s="12"/>
      <c r="X484" s="12"/>
      <c r="Y484" s="12"/>
      <c r="Z484" s="12"/>
    </row>
    <row r="485" spans="1:26" ht="24.75" hidden="1" customHeight="1">
      <c r="A485" s="91"/>
      <c r="B485" s="64" t="s">
        <v>1103</v>
      </c>
      <c r="C485" s="64" t="s">
        <v>1573</v>
      </c>
      <c r="D485" s="64" t="s">
        <v>1574</v>
      </c>
      <c r="E485" s="46" t="s">
        <v>29</v>
      </c>
      <c r="F485" s="27" t="s">
        <v>139</v>
      </c>
      <c r="G485" s="28">
        <v>2015</v>
      </c>
      <c r="H485" s="29"/>
      <c r="I485" s="29"/>
      <c r="J485" s="12"/>
      <c r="K485" s="20"/>
      <c r="L485" s="20"/>
      <c r="M485" s="20"/>
      <c r="N485" s="20"/>
      <c r="O485" s="20"/>
      <c r="P485" s="20"/>
      <c r="Q485" s="20"/>
      <c r="R485" s="20"/>
      <c r="S485" s="20"/>
      <c r="T485" s="12"/>
      <c r="U485" s="13"/>
      <c r="V485" s="13"/>
      <c r="W485" s="13"/>
      <c r="X485" s="13"/>
      <c r="Y485" s="13"/>
      <c r="Z485" s="13"/>
    </row>
    <row r="486" spans="1:26" ht="24.75" hidden="1" customHeight="1">
      <c r="A486" s="60" t="str">
        <f>HYPERLINK("mailto:contact@boutiquelesmontres.com","contact@boutiquelesmontres.com")</f>
        <v>contact@boutiquelesmontres.com</v>
      </c>
      <c r="B486" s="74" t="s">
        <v>1575</v>
      </c>
      <c r="C486" s="74" t="s">
        <v>1576</v>
      </c>
      <c r="D486" s="16" t="s">
        <v>1572</v>
      </c>
      <c r="E486" s="17" t="s">
        <v>21</v>
      </c>
      <c r="F486" s="17"/>
      <c r="G486" s="18">
        <v>2015</v>
      </c>
      <c r="H486" s="19">
        <v>1</v>
      </c>
      <c r="I486" s="19"/>
      <c r="J486" s="12"/>
      <c r="K486" s="20"/>
      <c r="L486" s="20"/>
      <c r="M486" s="20"/>
      <c r="N486" s="20"/>
      <c r="O486" s="20"/>
      <c r="P486" s="20"/>
      <c r="Q486" s="20"/>
      <c r="R486" s="20"/>
      <c r="S486" s="20"/>
      <c r="T486" s="12"/>
      <c r="U486" s="12"/>
      <c r="V486" s="12"/>
      <c r="W486" s="12"/>
      <c r="X486" s="12"/>
      <c r="Y486" s="12"/>
      <c r="Z486" s="12"/>
    </row>
    <row r="487" spans="1:26" ht="24.75" customHeight="1">
      <c r="A487" s="319" t="s">
        <v>1577</v>
      </c>
      <c r="B487" s="320" t="s">
        <v>1316</v>
      </c>
      <c r="C487" s="320" t="s">
        <v>1578</v>
      </c>
      <c r="D487" s="320" t="s">
        <v>1579</v>
      </c>
      <c r="E487" s="298" t="s">
        <v>1580</v>
      </c>
      <c r="F487" s="298"/>
      <c r="G487" s="290">
        <v>2016</v>
      </c>
      <c r="H487" s="291">
        <v>1</v>
      </c>
      <c r="I487" s="291"/>
      <c r="J487" s="12"/>
      <c r="K487" s="20"/>
      <c r="L487" s="20"/>
      <c r="M487" s="20"/>
      <c r="N487" s="20"/>
      <c r="O487" s="20"/>
      <c r="P487" s="20"/>
      <c r="Q487" s="20"/>
      <c r="R487" s="20"/>
      <c r="S487" s="20"/>
      <c r="T487" s="12"/>
      <c r="U487" s="13"/>
      <c r="V487" s="13"/>
      <c r="W487" s="13"/>
      <c r="X487" s="13"/>
      <c r="Y487" s="13"/>
      <c r="Z487" s="13"/>
    </row>
    <row r="488" spans="1:26" ht="1.5" hidden="1" customHeight="1">
      <c r="A488" s="1" t="s">
        <v>1581</v>
      </c>
      <c r="B488" s="20" t="s">
        <v>1582</v>
      </c>
      <c r="C488" s="20" t="s">
        <v>1583</v>
      </c>
      <c r="D488" s="20" t="s">
        <v>1169</v>
      </c>
      <c r="E488" s="21" t="s">
        <v>29</v>
      </c>
      <c r="F488" s="20"/>
      <c r="G488" s="18">
        <v>2015</v>
      </c>
      <c r="H488" s="19"/>
      <c r="I488" s="19"/>
      <c r="J488" s="12"/>
      <c r="K488" s="20"/>
      <c r="L488" s="20"/>
      <c r="M488" s="20"/>
      <c r="N488" s="20"/>
      <c r="O488" s="20"/>
      <c r="P488" s="20"/>
      <c r="Q488" s="20"/>
      <c r="R488" s="20"/>
      <c r="S488" s="20"/>
      <c r="T488" s="12"/>
      <c r="U488" s="13"/>
      <c r="V488" s="13"/>
      <c r="W488" s="13"/>
      <c r="X488" s="13"/>
      <c r="Y488" s="13"/>
      <c r="Z488" s="13"/>
    </row>
    <row r="489" spans="1:26" ht="24.75" hidden="1" customHeight="1">
      <c r="A489" s="1" t="s">
        <v>1584</v>
      </c>
      <c r="B489" s="20" t="s">
        <v>294</v>
      </c>
      <c r="C489" s="20" t="s">
        <v>1585</v>
      </c>
      <c r="D489" s="20" t="s">
        <v>1586</v>
      </c>
      <c r="E489" s="21" t="s">
        <v>51</v>
      </c>
      <c r="F489" s="21"/>
      <c r="G489" s="18">
        <v>2016</v>
      </c>
      <c r="H489" s="19">
        <v>1</v>
      </c>
      <c r="I489" s="19"/>
      <c r="J489" s="12"/>
      <c r="K489" s="20"/>
      <c r="L489" s="20"/>
      <c r="M489" s="20"/>
      <c r="N489" s="20"/>
      <c r="O489" s="20"/>
      <c r="P489" s="20"/>
      <c r="Q489" s="20" t="s">
        <v>147</v>
      </c>
      <c r="R489" s="20"/>
      <c r="S489" s="20"/>
      <c r="T489" s="12"/>
      <c r="U489" s="13"/>
      <c r="V489" s="13"/>
      <c r="W489" s="13"/>
      <c r="X489" s="13"/>
      <c r="Y489" s="13"/>
      <c r="Z489" s="13"/>
    </row>
    <row r="490" spans="1:26" ht="24.75" hidden="1" customHeight="1">
      <c r="A490" s="1" t="s">
        <v>1587</v>
      </c>
      <c r="B490" s="20" t="s">
        <v>1588</v>
      </c>
      <c r="C490" s="20" t="s">
        <v>1589</v>
      </c>
      <c r="D490" s="20" t="s">
        <v>1590</v>
      </c>
      <c r="E490" s="21" t="s">
        <v>51</v>
      </c>
      <c r="F490" s="21"/>
      <c r="G490" s="18">
        <v>2015</v>
      </c>
      <c r="H490" s="19">
        <v>1</v>
      </c>
      <c r="I490" s="36">
        <v>2</v>
      </c>
      <c r="J490" s="12"/>
      <c r="K490" s="20"/>
      <c r="L490" s="20"/>
      <c r="M490" s="66"/>
      <c r="N490" s="66" t="s">
        <v>147</v>
      </c>
      <c r="O490" s="66"/>
      <c r="P490" s="66"/>
      <c r="Q490" s="66" t="s">
        <v>147</v>
      </c>
      <c r="R490" s="66"/>
      <c r="S490" s="20"/>
      <c r="T490" s="12"/>
      <c r="U490" s="12"/>
      <c r="V490" s="12"/>
      <c r="W490" s="12"/>
      <c r="X490" s="12"/>
      <c r="Y490" s="12"/>
      <c r="Z490" s="12"/>
    </row>
    <row r="491" spans="1:26" ht="24.75" hidden="1" customHeight="1">
      <c r="A491" s="60" t="str">
        <f>HYPERLINK("mailto:mfrouis@flammarion.fr","mfrouis@flammarion.fr")</f>
        <v>mfrouis@flammarion.fr</v>
      </c>
      <c r="B491" s="14" t="s">
        <v>26</v>
      </c>
      <c r="C491" s="14" t="s">
        <v>1591</v>
      </c>
      <c r="D491" s="16" t="s">
        <v>1592</v>
      </c>
      <c r="E491" s="17" t="s">
        <v>21</v>
      </c>
      <c r="F491" s="17"/>
      <c r="G491" s="18">
        <v>2015</v>
      </c>
      <c r="H491" s="19">
        <v>1</v>
      </c>
      <c r="I491" s="19"/>
      <c r="J491" s="12"/>
      <c r="K491" s="20"/>
      <c r="L491" s="133"/>
      <c r="M491" s="20"/>
      <c r="N491" s="20"/>
      <c r="O491" s="20"/>
      <c r="P491" s="20"/>
      <c r="Q491" s="20"/>
      <c r="R491" s="20"/>
      <c r="S491" s="20"/>
      <c r="T491" s="12"/>
      <c r="U491" s="13"/>
      <c r="V491" s="13"/>
      <c r="W491" s="13"/>
      <c r="X491" s="13"/>
      <c r="Y491" s="13"/>
      <c r="Z491" s="13"/>
    </row>
    <row r="492" spans="1:26" ht="24.75" hidden="1" customHeight="1">
      <c r="A492" s="1" t="s">
        <v>1593</v>
      </c>
      <c r="B492" s="109" t="s">
        <v>268</v>
      </c>
      <c r="C492" s="109" t="s">
        <v>1594</v>
      </c>
      <c r="D492" s="109" t="s">
        <v>1595</v>
      </c>
      <c r="E492" s="109" t="s">
        <v>51</v>
      </c>
      <c r="F492" s="109"/>
      <c r="G492" s="18">
        <v>2016</v>
      </c>
      <c r="H492" s="19">
        <v>1</v>
      </c>
      <c r="I492" s="19"/>
      <c r="J492" s="12"/>
      <c r="K492" s="20"/>
      <c r="L492" s="20"/>
      <c r="M492" s="20"/>
      <c r="N492" s="20"/>
      <c r="O492" s="20"/>
      <c r="P492" s="20"/>
      <c r="Q492" s="20"/>
      <c r="R492" s="20"/>
      <c r="S492" s="20"/>
      <c r="T492" s="12"/>
      <c r="U492" s="13"/>
      <c r="V492" s="13"/>
      <c r="W492" s="13"/>
      <c r="X492" s="13"/>
      <c r="Y492" s="13"/>
      <c r="Z492" s="13"/>
    </row>
    <row r="493" spans="1:26" ht="24.75" hidden="1" customHeight="1">
      <c r="A493" s="60" t="str">
        <f>HYPERLINK("mailto:paris6@longchamp.com","paris6@longchamp.com; m.cassegrain@longchamp.com")</f>
        <v>paris6@longchamp.com; m.cassegrain@longchamp.com</v>
      </c>
      <c r="B493" s="14" t="s">
        <v>127</v>
      </c>
      <c r="C493" s="14" t="s">
        <v>1596</v>
      </c>
      <c r="D493" s="16" t="s">
        <v>1597</v>
      </c>
      <c r="E493" s="17" t="s">
        <v>21</v>
      </c>
      <c r="F493" s="17"/>
      <c r="G493" s="18">
        <v>2015</v>
      </c>
      <c r="H493" s="19">
        <v>1</v>
      </c>
      <c r="I493" s="19"/>
      <c r="J493" s="12"/>
      <c r="K493" s="20"/>
      <c r="L493" s="20"/>
      <c r="M493" s="20"/>
      <c r="N493" s="20"/>
      <c r="O493" s="20"/>
      <c r="P493" s="20"/>
      <c r="Q493" s="20"/>
      <c r="R493" s="20"/>
      <c r="S493" s="20"/>
      <c r="T493" s="12"/>
      <c r="U493" s="13"/>
      <c r="V493" s="13"/>
      <c r="W493" s="13"/>
      <c r="X493" s="13"/>
      <c r="Y493" s="13"/>
      <c r="Z493" s="13"/>
    </row>
    <row r="494" spans="1:26" ht="24.75" hidden="1" customHeight="1">
      <c r="A494" s="1" t="s">
        <v>1598</v>
      </c>
      <c r="B494" s="20" t="s">
        <v>202</v>
      </c>
      <c r="C494" s="20" t="s">
        <v>1599</v>
      </c>
      <c r="D494" s="20" t="s">
        <v>1600</v>
      </c>
      <c r="E494" s="21" t="s">
        <v>130</v>
      </c>
      <c r="F494" s="21"/>
      <c r="G494" s="18">
        <v>2015</v>
      </c>
      <c r="H494" s="19">
        <v>1</v>
      </c>
      <c r="I494" s="19"/>
      <c r="J494" s="12"/>
      <c r="K494" s="20"/>
      <c r="L494" s="20"/>
      <c r="M494" s="20"/>
      <c r="N494" s="20"/>
      <c r="O494" s="20"/>
      <c r="P494" s="20"/>
      <c r="Q494" s="20"/>
      <c r="R494" s="20"/>
      <c r="S494" s="20"/>
      <c r="T494" s="12"/>
      <c r="U494" s="12"/>
      <c r="V494" s="12"/>
      <c r="W494" s="12"/>
      <c r="X494" s="12"/>
      <c r="Y494" s="12"/>
      <c r="Z494" s="12"/>
    </row>
    <row r="495" spans="1:26" ht="24.75" hidden="1" customHeight="1">
      <c r="A495" s="60" t="str">
        <f>HYPERLINK("mailto:helene.yang@louisvuitton.com","helene.yang@louisvuitton.com")</f>
        <v>helene.yang@louisvuitton.com</v>
      </c>
      <c r="B495" s="20" t="s">
        <v>96</v>
      </c>
      <c r="C495" s="20" t="s">
        <v>1601</v>
      </c>
      <c r="D495" s="20" t="s">
        <v>1600</v>
      </c>
      <c r="E495" s="21" t="s">
        <v>130</v>
      </c>
      <c r="F495" s="21"/>
      <c r="G495" s="18">
        <v>2015</v>
      </c>
      <c r="H495" s="19">
        <v>1</v>
      </c>
      <c r="I495" s="19"/>
      <c r="J495" s="12"/>
      <c r="K495" s="20"/>
      <c r="L495" s="20"/>
      <c r="M495" s="20"/>
      <c r="N495" s="20"/>
      <c r="O495" s="20"/>
      <c r="P495" s="20"/>
      <c r="Q495" s="20"/>
      <c r="R495" s="20"/>
      <c r="S495" s="20"/>
      <c r="T495" s="12"/>
      <c r="U495" s="12"/>
      <c r="V495" s="12"/>
      <c r="W495" s="12"/>
      <c r="X495" s="12"/>
      <c r="Y495" s="12"/>
      <c r="Z495" s="12"/>
    </row>
    <row r="496" spans="1:26" ht="24.75" hidden="1" customHeight="1">
      <c r="A496" s="1" t="s">
        <v>1602</v>
      </c>
      <c r="B496" s="20" t="s">
        <v>768</v>
      </c>
      <c r="C496" s="20" t="s">
        <v>1603</v>
      </c>
      <c r="D496" s="20" t="s">
        <v>1604</v>
      </c>
      <c r="E496" s="21" t="s">
        <v>181</v>
      </c>
      <c r="F496" s="21"/>
      <c r="G496" s="18">
        <v>2015</v>
      </c>
      <c r="H496" s="19"/>
      <c r="I496" s="19"/>
      <c r="J496" s="12"/>
      <c r="K496" s="20"/>
      <c r="L496" s="20"/>
      <c r="M496" s="20"/>
      <c r="N496" s="20"/>
      <c r="O496" s="20"/>
      <c r="P496" s="20"/>
      <c r="Q496" s="20"/>
      <c r="R496" s="20"/>
      <c r="S496" s="20"/>
      <c r="T496" s="12"/>
      <c r="U496" s="13"/>
      <c r="V496" s="13"/>
      <c r="W496" s="13"/>
      <c r="X496" s="13"/>
      <c r="Y496" s="13"/>
      <c r="Z496" s="13"/>
    </row>
    <row r="497" spans="1:26" ht="24.75" hidden="1" customHeight="1">
      <c r="A497" s="168" t="s">
        <v>1605</v>
      </c>
      <c r="B497" s="169" t="s">
        <v>1606</v>
      </c>
      <c r="C497" s="170" t="s">
        <v>1607</v>
      </c>
      <c r="D497" s="169" t="s">
        <v>1608</v>
      </c>
      <c r="E497" s="51"/>
      <c r="F497" s="52"/>
      <c r="G497" s="171"/>
      <c r="H497" s="172">
        <v>1</v>
      </c>
      <c r="I497" s="19"/>
      <c r="J497" s="12"/>
      <c r="K497" s="20"/>
      <c r="L497" s="20"/>
      <c r="M497" s="20"/>
      <c r="N497" s="20"/>
      <c r="O497" s="20"/>
      <c r="P497" s="20"/>
      <c r="Q497" s="20"/>
      <c r="R497" s="20"/>
      <c r="S497" s="20"/>
      <c r="T497" s="13"/>
      <c r="U497" s="72"/>
      <c r="V497" s="72"/>
      <c r="W497" s="72"/>
      <c r="X497" s="72"/>
      <c r="Y497" s="72"/>
      <c r="Z497" s="72"/>
    </row>
    <row r="498" spans="1:26" ht="24.75" hidden="1" customHeight="1">
      <c r="A498" s="75" t="s">
        <v>1609</v>
      </c>
      <c r="B498" s="45" t="s">
        <v>1610</v>
      </c>
      <c r="C498" s="45" t="s">
        <v>1611</v>
      </c>
      <c r="D498" s="45" t="s">
        <v>1460</v>
      </c>
      <c r="E498" s="46" t="s">
        <v>42</v>
      </c>
      <c r="F498" s="46"/>
      <c r="G498" s="28">
        <v>2015</v>
      </c>
      <c r="H498" s="29"/>
      <c r="I498" s="29"/>
      <c r="J498" s="12"/>
      <c r="K498" s="20"/>
      <c r="L498" s="20"/>
      <c r="M498" s="20"/>
      <c r="N498" s="20"/>
      <c r="O498" s="20"/>
      <c r="P498" s="20"/>
      <c r="Q498" s="20"/>
      <c r="R498" s="20"/>
      <c r="S498" s="20"/>
      <c r="T498" s="12"/>
      <c r="U498" s="13"/>
      <c r="V498" s="13"/>
      <c r="W498" s="13"/>
      <c r="X498" s="13"/>
      <c r="Y498" s="13"/>
      <c r="Z498" s="13"/>
    </row>
    <row r="499" spans="1:26" ht="24.75" hidden="1" customHeight="1">
      <c r="A499" s="1" t="s">
        <v>1612</v>
      </c>
      <c r="B499" s="109" t="s">
        <v>1613</v>
      </c>
      <c r="C499" s="109" t="s">
        <v>1614</v>
      </c>
      <c r="D499" s="109" t="s">
        <v>1615</v>
      </c>
      <c r="E499" s="17" t="s">
        <v>804</v>
      </c>
      <c r="F499" s="17"/>
      <c r="G499" s="18">
        <v>2016</v>
      </c>
      <c r="H499" s="19"/>
      <c r="I499" s="19"/>
      <c r="J499" s="12"/>
      <c r="K499" s="20"/>
      <c r="L499" s="20"/>
      <c r="M499" s="20"/>
      <c r="N499" s="20"/>
      <c r="O499" s="20"/>
      <c r="P499" s="20"/>
      <c r="Q499" s="20"/>
      <c r="R499" s="20"/>
      <c r="S499" s="20"/>
      <c r="T499" s="12"/>
      <c r="U499" s="12"/>
      <c r="V499" s="12"/>
      <c r="W499" s="12"/>
      <c r="X499" s="12"/>
      <c r="Y499" s="12"/>
      <c r="Z499" s="12"/>
    </row>
    <row r="500" spans="1:26" ht="24.75" hidden="1" customHeight="1">
      <c r="A500" s="173" t="str">
        <f>HYPERLINK("mailto:magali.administration@lucernaire.fr","magali.administration@lucernaire.fr")</f>
        <v>magali.administration@lucernaire.fr</v>
      </c>
      <c r="B500" s="20" t="s">
        <v>1616</v>
      </c>
      <c r="C500" s="20" t="s">
        <v>1617</v>
      </c>
      <c r="D500" s="20" t="s">
        <v>1608</v>
      </c>
      <c r="E500" s="21"/>
      <c r="F500" s="21"/>
      <c r="G500" s="18"/>
      <c r="H500" s="19">
        <v>1</v>
      </c>
      <c r="I500" s="19"/>
      <c r="J500" s="12"/>
      <c r="K500" s="20"/>
      <c r="L500" s="20"/>
      <c r="M500" s="20"/>
      <c r="N500" s="20"/>
      <c r="O500" s="20"/>
      <c r="P500" s="20"/>
      <c r="Q500" s="20"/>
      <c r="R500" s="20"/>
      <c r="S500" s="20"/>
      <c r="T500" s="13"/>
      <c r="U500" s="72"/>
      <c r="V500" s="72"/>
      <c r="W500" s="72"/>
      <c r="X500" s="72"/>
      <c r="Y500" s="72"/>
      <c r="Z500" s="72"/>
    </row>
    <row r="501" spans="1:26" ht="24.75" hidden="1" customHeight="1">
      <c r="A501" s="1" t="s">
        <v>1618</v>
      </c>
      <c r="B501" s="20" t="s">
        <v>1619</v>
      </c>
      <c r="C501" s="20" t="s">
        <v>1620</v>
      </c>
      <c r="D501" s="20" t="s">
        <v>1621</v>
      </c>
      <c r="E501" s="21" t="s">
        <v>181</v>
      </c>
      <c r="F501" s="21"/>
      <c r="G501" s="18">
        <v>2016</v>
      </c>
      <c r="H501" s="19">
        <v>1</v>
      </c>
      <c r="I501" s="19"/>
      <c r="J501" s="12"/>
      <c r="K501" s="20"/>
      <c r="L501" s="20"/>
      <c r="M501" s="20"/>
      <c r="N501" s="20"/>
      <c r="O501" s="20"/>
      <c r="P501" s="20"/>
      <c r="Q501" s="20"/>
      <c r="R501" s="20"/>
      <c r="S501" s="20"/>
      <c r="T501" s="12"/>
      <c r="U501" s="13"/>
      <c r="V501" s="13"/>
      <c r="W501" s="13"/>
      <c r="X501" s="13"/>
      <c r="Y501" s="13"/>
      <c r="Z501" s="13"/>
    </row>
    <row r="502" spans="1:26" ht="24.75" hidden="1" customHeight="1">
      <c r="A502" s="25" t="s">
        <v>1622</v>
      </c>
      <c r="B502" s="26" t="s">
        <v>229</v>
      </c>
      <c r="C502" s="26" t="s">
        <v>1623</v>
      </c>
      <c r="D502" s="26" t="s">
        <v>1624</v>
      </c>
      <c r="E502" s="27" t="s">
        <v>51</v>
      </c>
      <c r="F502" s="27"/>
      <c r="G502" s="28">
        <v>2015</v>
      </c>
      <c r="H502" s="29"/>
      <c r="I502" s="29"/>
      <c r="J502" s="12"/>
      <c r="K502" s="20"/>
      <c r="L502" s="20"/>
      <c r="M502" s="20"/>
      <c r="N502" s="20"/>
      <c r="O502" s="20"/>
      <c r="P502" s="20"/>
      <c r="Q502" s="20"/>
      <c r="R502" s="20"/>
      <c r="S502" s="20"/>
      <c r="T502" s="12"/>
      <c r="U502" s="13"/>
      <c r="V502" s="13"/>
      <c r="W502" s="13"/>
      <c r="X502" s="13"/>
      <c r="Y502" s="13"/>
      <c r="Z502" s="13"/>
    </row>
    <row r="503" spans="1:26" ht="24.75" customHeight="1">
      <c r="A503" s="292" t="s">
        <v>1625</v>
      </c>
      <c r="B503" s="288" t="s">
        <v>1378</v>
      </c>
      <c r="C503" s="288" t="s">
        <v>1626</v>
      </c>
      <c r="D503" s="288" t="s">
        <v>1627</v>
      </c>
      <c r="E503" s="289" t="s">
        <v>24</v>
      </c>
      <c r="F503" s="289"/>
      <c r="G503" s="290">
        <v>2016</v>
      </c>
      <c r="H503" s="291">
        <v>1</v>
      </c>
      <c r="I503" s="291"/>
      <c r="J503" s="12"/>
      <c r="K503" s="20"/>
      <c r="L503" s="20"/>
      <c r="M503" s="20"/>
      <c r="N503" s="20"/>
      <c r="O503" s="20"/>
      <c r="P503" s="20"/>
      <c r="Q503" s="20"/>
      <c r="R503" s="20"/>
      <c r="S503" s="20"/>
      <c r="T503" s="12"/>
      <c r="U503" s="13"/>
      <c r="V503" s="13"/>
      <c r="W503" s="13"/>
      <c r="X503" s="13"/>
      <c r="Y503" s="13"/>
      <c r="Z503" s="13"/>
    </row>
    <row r="504" spans="1:26" ht="24.75" hidden="1" customHeight="1">
      <c r="A504" s="1" t="s">
        <v>1628</v>
      </c>
      <c r="B504" s="20" t="s">
        <v>1483</v>
      </c>
      <c r="C504" s="20" t="s">
        <v>1629</v>
      </c>
      <c r="D504" s="20" t="s">
        <v>1630</v>
      </c>
      <c r="E504" s="21" t="s">
        <v>130</v>
      </c>
      <c r="F504" s="21"/>
      <c r="G504" s="18">
        <v>2015</v>
      </c>
      <c r="H504" s="19"/>
      <c r="I504" s="19"/>
      <c r="J504" s="12"/>
      <c r="K504" s="20"/>
      <c r="L504" s="20"/>
      <c r="M504" s="20"/>
      <c r="N504" s="20"/>
      <c r="O504" s="20"/>
      <c r="P504" s="20"/>
      <c r="Q504" s="20"/>
      <c r="R504" s="20"/>
      <c r="S504" s="20"/>
      <c r="T504" s="12"/>
      <c r="U504" s="13"/>
      <c r="V504" s="13"/>
      <c r="W504" s="13"/>
      <c r="X504" s="13"/>
      <c r="Y504" s="13"/>
      <c r="Z504" s="13"/>
    </row>
    <row r="505" spans="1:26" ht="24.75" hidden="1" customHeight="1">
      <c r="A505" s="59" t="s">
        <v>1631</v>
      </c>
      <c r="B505" s="20" t="s">
        <v>1088</v>
      </c>
      <c r="C505" s="20" t="s">
        <v>1632</v>
      </c>
      <c r="D505" s="20" t="s">
        <v>1633</v>
      </c>
      <c r="E505" s="21" t="s">
        <v>181</v>
      </c>
      <c r="F505" s="21"/>
      <c r="G505" s="18">
        <v>2016</v>
      </c>
      <c r="H505" s="19">
        <v>1</v>
      </c>
      <c r="I505" s="19"/>
      <c r="J505" s="12"/>
      <c r="K505" s="20"/>
      <c r="L505" s="20"/>
      <c r="M505" s="20"/>
      <c r="N505" s="20"/>
      <c r="O505" s="20"/>
      <c r="P505" s="20"/>
      <c r="Q505" s="20"/>
      <c r="R505" s="20"/>
      <c r="S505" s="20"/>
      <c r="T505" s="12"/>
      <c r="U505" s="13"/>
      <c r="V505" s="13"/>
      <c r="W505" s="13"/>
      <c r="X505" s="13"/>
      <c r="Y505" s="13"/>
      <c r="Z505" s="13"/>
    </row>
    <row r="506" spans="1:26" ht="24.75" hidden="1" customHeight="1">
      <c r="A506" s="60" t="str">
        <f>HYPERLINK("mailto:technique@lucernaire.fr","technique@lucernaire.fr")</f>
        <v>technique@lucernaire.fr</v>
      </c>
      <c r="B506" s="20" t="s">
        <v>1482</v>
      </c>
      <c r="C506" s="20" t="s">
        <v>1634</v>
      </c>
      <c r="D506" s="20" t="s">
        <v>1635</v>
      </c>
      <c r="E506" s="21" t="s">
        <v>181</v>
      </c>
      <c r="F506" s="21"/>
      <c r="G506" s="18">
        <v>2016</v>
      </c>
      <c r="H506" s="19">
        <v>1</v>
      </c>
      <c r="I506" s="19"/>
      <c r="J506" s="12"/>
      <c r="K506" s="20"/>
      <c r="L506" s="20"/>
      <c r="M506" s="20"/>
      <c r="N506" s="20"/>
      <c r="O506" s="20"/>
      <c r="P506" s="20"/>
      <c r="Q506" s="20"/>
      <c r="R506" s="20"/>
      <c r="S506" s="20"/>
      <c r="T506" s="12"/>
      <c r="U506" s="13"/>
      <c r="V506" s="13"/>
      <c r="W506" s="13"/>
      <c r="X506" s="13"/>
      <c r="Y506" s="13"/>
      <c r="Z506" s="13"/>
    </row>
    <row r="507" spans="1:26" ht="24.75" hidden="1" customHeight="1">
      <c r="A507" s="150" t="s">
        <v>1636</v>
      </c>
      <c r="B507" s="136" t="s">
        <v>1222</v>
      </c>
      <c r="C507" s="136" t="s">
        <v>1637</v>
      </c>
      <c r="D507" s="136" t="s">
        <v>1638</v>
      </c>
      <c r="E507" s="136" t="s">
        <v>1639</v>
      </c>
      <c r="F507" s="137"/>
      <c r="G507" s="138">
        <v>2016</v>
      </c>
      <c r="H507" s="139">
        <v>1</v>
      </c>
      <c r="I507" s="19"/>
      <c r="J507" s="12"/>
      <c r="K507" s="20"/>
      <c r="L507" s="20"/>
      <c r="M507" s="20"/>
      <c r="N507" s="20"/>
      <c r="O507" s="20"/>
      <c r="P507" s="20"/>
      <c r="Q507" s="20"/>
      <c r="R507" s="20"/>
      <c r="S507" s="20"/>
      <c r="T507" s="13"/>
      <c r="U507" s="12"/>
      <c r="V507" s="12"/>
      <c r="W507" s="12"/>
      <c r="X507" s="12"/>
      <c r="Y507" s="12"/>
      <c r="Z507" s="12"/>
    </row>
    <row r="508" spans="1:26" ht="24.75" hidden="1" customHeight="1">
      <c r="A508" s="1" t="s">
        <v>1640</v>
      </c>
      <c r="B508" s="20" t="s">
        <v>1250</v>
      </c>
      <c r="C508" s="20" t="s">
        <v>1641</v>
      </c>
      <c r="D508" s="20" t="s">
        <v>1642</v>
      </c>
      <c r="E508" s="21" t="s">
        <v>1643</v>
      </c>
      <c r="F508" s="21"/>
      <c r="G508" s="18">
        <v>2016</v>
      </c>
      <c r="H508" s="19">
        <v>1</v>
      </c>
      <c r="I508" s="19"/>
      <c r="J508" s="12"/>
      <c r="K508" s="20"/>
      <c r="L508" s="20"/>
      <c r="M508" s="20"/>
      <c r="N508" s="20"/>
      <c r="O508" s="20"/>
      <c r="P508" s="20"/>
      <c r="Q508" s="20"/>
      <c r="R508" s="20"/>
      <c r="S508" s="20"/>
      <c r="T508" s="12"/>
      <c r="U508" s="13"/>
      <c r="V508" s="13"/>
      <c r="W508" s="13"/>
      <c r="X508" s="13"/>
      <c r="Y508" s="13"/>
      <c r="Z508" s="13"/>
    </row>
    <row r="509" spans="1:26" ht="24.75" hidden="1" customHeight="1">
      <c r="A509" s="1" t="s">
        <v>1644</v>
      </c>
      <c r="B509" s="20" t="s">
        <v>178</v>
      </c>
      <c r="C509" s="20" t="s">
        <v>1645</v>
      </c>
      <c r="D509" s="20" t="s">
        <v>1646</v>
      </c>
      <c r="E509" s="24" t="s">
        <v>34</v>
      </c>
      <c r="F509" s="21"/>
      <c r="G509" s="18">
        <v>2016</v>
      </c>
      <c r="H509" s="19">
        <v>1</v>
      </c>
      <c r="I509" s="19"/>
      <c r="J509" s="12"/>
      <c r="K509" s="20"/>
      <c r="L509" s="20"/>
      <c r="M509" s="20"/>
      <c r="N509" s="20"/>
      <c r="O509" s="20"/>
      <c r="P509" s="20"/>
      <c r="Q509" s="20"/>
      <c r="R509" s="20"/>
      <c r="S509" s="20"/>
      <c r="T509" s="12"/>
      <c r="U509" s="13"/>
      <c r="V509" s="13"/>
      <c r="W509" s="13"/>
      <c r="X509" s="13"/>
      <c r="Y509" s="13"/>
      <c r="Z509" s="13"/>
    </row>
    <row r="510" spans="1:26" ht="24.75" hidden="1" customHeight="1">
      <c r="A510" s="102" t="str">
        <f>HYPERLINK("mailto:Perrine.Dommange@paris.fr","Perrine.Dommange@paris.fr")</f>
        <v>Perrine.Dommange@paris.fr</v>
      </c>
      <c r="B510" s="48" t="s">
        <v>1647</v>
      </c>
      <c r="C510" s="49" t="s">
        <v>1648</v>
      </c>
      <c r="D510" s="50" t="s">
        <v>1649</v>
      </c>
      <c r="E510" s="51" t="s">
        <v>34</v>
      </c>
      <c r="F510" s="52"/>
      <c r="G510" s="53">
        <v>2016</v>
      </c>
      <c r="H510" s="54">
        <v>1</v>
      </c>
      <c r="I510" s="54"/>
      <c r="J510" s="174"/>
      <c r="K510" s="49"/>
      <c r="L510" s="49"/>
      <c r="M510" s="49"/>
      <c r="N510" s="49"/>
      <c r="O510" s="49"/>
      <c r="P510" s="49"/>
      <c r="Q510" s="49"/>
      <c r="R510" s="49"/>
      <c r="S510" s="49"/>
      <c r="T510" s="12"/>
      <c r="U510" s="13"/>
      <c r="V510" s="13"/>
      <c r="W510" s="13"/>
      <c r="X510" s="13"/>
      <c r="Y510" s="13"/>
      <c r="Z510" s="13"/>
    </row>
    <row r="511" spans="1:26" ht="24.75" hidden="1" customHeight="1">
      <c r="A511" s="1" t="s">
        <v>1650</v>
      </c>
      <c r="B511" s="20" t="s">
        <v>1487</v>
      </c>
      <c r="C511" s="20" t="s">
        <v>1651</v>
      </c>
      <c r="D511" s="20" t="s">
        <v>1652</v>
      </c>
      <c r="E511" s="24" t="s">
        <v>34</v>
      </c>
      <c r="F511" s="21"/>
      <c r="G511" s="18">
        <v>2016</v>
      </c>
      <c r="H511" s="19">
        <v>1</v>
      </c>
      <c r="I511" s="19"/>
      <c r="J511" s="12"/>
      <c r="K511" s="20"/>
      <c r="L511" s="20"/>
      <c r="M511" s="20"/>
      <c r="N511" s="20"/>
      <c r="O511" s="20"/>
      <c r="P511" s="20"/>
      <c r="Q511" s="20"/>
      <c r="R511" s="20"/>
      <c r="S511" s="20"/>
      <c r="T511" s="12"/>
      <c r="U511" s="13"/>
      <c r="V511" s="13"/>
      <c r="W511" s="13"/>
      <c r="X511" s="13"/>
      <c r="Y511" s="13"/>
      <c r="Z511" s="13"/>
    </row>
    <row r="512" spans="1:26" ht="24.75" hidden="1" customHeight="1">
      <c r="A512" s="1" t="s">
        <v>1653</v>
      </c>
      <c r="B512" s="20" t="s">
        <v>1654</v>
      </c>
      <c r="C512" s="20" t="s">
        <v>1655</v>
      </c>
      <c r="D512" s="20" t="s">
        <v>1656</v>
      </c>
      <c r="E512" s="24" t="s">
        <v>51</v>
      </c>
      <c r="F512" s="21"/>
      <c r="G512" s="18">
        <v>2016</v>
      </c>
      <c r="H512" s="19">
        <v>1</v>
      </c>
      <c r="I512" s="36">
        <v>2</v>
      </c>
      <c r="J512" s="12"/>
      <c r="K512" s="20"/>
      <c r="L512" s="20"/>
      <c r="M512" s="20"/>
      <c r="N512" s="20"/>
      <c r="O512" s="20" t="s">
        <v>147</v>
      </c>
      <c r="P512" s="20"/>
      <c r="Q512" s="20" t="s">
        <v>147</v>
      </c>
      <c r="R512" s="20"/>
      <c r="S512" s="20"/>
      <c r="T512" s="12"/>
      <c r="U512" s="13"/>
      <c r="V512" s="13"/>
      <c r="W512" s="13"/>
      <c r="X512" s="13"/>
      <c r="Y512" s="13"/>
      <c r="Z512" s="13"/>
    </row>
    <row r="513" spans="1:26" ht="24.75" customHeight="1">
      <c r="A513" s="295" t="s">
        <v>1657</v>
      </c>
      <c r="B513" s="320" t="s">
        <v>127</v>
      </c>
      <c r="C513" s="320" t="s">
        <v>1658</v>
      </c>
      <c r="D513" s="320" t="s">
        <v>1659</v>
      </c>
      <c r="E513" s="298" t="s">
        <v>394</v>
      </c>
      <c r="F513" s="298"/>
      <c r="G513" s="290">
        <v>2015</v>
      </c>
      <c r="H513" s="291"/>
      <c r="I513" s="291"/>
      <c r="J513" s="12"/>
      <c r="K513" s="20"/>
      <c r="L513" s="20"/>
      <c r="M513" s="20"/>
      <c r="N513" s="20"/>
      <c r="O513" s="20"/>
      <c r="P513" s="20"/>
      <c r="Q513" s="20"/>
      <c r="R513" s="20"/>
      <c r="S513" s="20"/>
      <c r="T513" s="12"/>
      <c r="U513" s="13"/>
      <c r="V513" s="13"/>
      <c r="W513" s="13"/>
      <c r="X513" s="13"/>
      <c r="Y513" s="13"/>
      <c r="Z513" s="13"/>
    </row>
    <row r="514" spans="1:26" ht="24.75" hidden="1" customHeight="1">
      <c r="A514" s="1" t="s">
        <v>1660</v>
      </c>
      <c r="B514" s="20" t="s">
        <v>256</v>
      </c>
      <c r="C514" s="20" t="s">
        <v>1661</v>
      </c>
      <c r="D514" s="20" t="s">
        <v>1662</v>
      </c>
      <c r="E514" s="24" t="s">
        <v>1663</v>
      </c>
      <c r="F514" s="21"/>
      <c r="G514" s="18">
        <v>2016</v>
      </c>
      <c r="H514" s="19">
        <v>1</v>
      </c>
      <c r="I514" s="19"/>
      <c r="J514" s="12"/>
      <c r="K514" s="20"/>
      <c r="L514" s="20"/>
      <c r="M514" s="20"/>
      <c r="N514" s="20"/>
      <c r="O514" s="20"/>
      <c r="P514" s="20"/>
      <c r="Q514" s="20"/>
      <c r="R514" s="20"/>
      <c r="S514" s="20"/>
      <c r="T514" s="12"/>
      <c r="U514" s="13"/>
      <c r="V514" s="13"/>
      <c r="W514" s="13"/>
      <c r="X514" s="13"/>
      <c r="Y514" s="13"/>
      <c r="Z514" s="13"/>
    </row>
    <row r="515" spans="1:26" ht="24.75" hidden="1" customHeight="1">
      <c r="A515" s="61" t="s">
        <v>1664</v>
      </c>
      <c r="B515" s="62" t="s">
        <v>1665</v>
      </c>
      <c r="C515" s="62" t="s">
        <v>1666</v>
      </c>
      <c r="D515" s="62" t="s">
        <v>1667</v>
      </c>
      <c r="E515" s="63" t="s">
        <v>130</v>
      </c>
      <c r="F515" s="63"/>
      <c r="G515" s="28">
        <v>2015</v>
      </c>
      <c r="H515" s="29"/>
      <c r="I515" s="29"/>
      <c r="J515" s="12"/>
      <c r="K515" s="20"/>
      <c r="L515" s="20"/>
      <c r="M515" s="20"/>
      <c r="N515" s="20"/>
      <c r="O515" s="20"/>
      <c r="P515" s="20"/>
      <c r="Q515" s="20"/>
      <c r="R515" s="20"/>
      <c r="S515" s="20"/>
      <c r="T515" s="12"/>
      <c r="U515" s="13"/>
      <c r="V515" s="13"/>
      <c r="W515" s="13"/>
      <c r="X515" s="13"/>
      <c r="Y515" s="13"/>
      <c r="Z515" s="13"/>
    </row>
    <row r="516" spans="1:26" ht="24.75" customHeight="1">
      <c r="A516" s="292" t="s">
        <v>1668</v>
      </c>
      <c r="B516" s="321" t="s">
        <v>1669</v>
      </c>
      <c r="C516" s="293" t="s">
        <v>1670</v>
      </c>
      <c r="D516" s="288" t="s">
        <v>1671</v>
      </c>
      <c r="E516" s="300" t="s">
        <v>1672</v>
      </c>
      <c r="F516" s="289"/>
      <c r="G516" s="290">
        <v>2016</v>
      </c>
      <c r="H516" s="291">
        <v>1</v>
      </c>
      <c r="I516" s="291"/>
      <c r="J516" s="175"/>
      <c r="K516" s="20"/>
      <c r="L516" s="20"/>
      <c r="M516" s="20"/>
      <c r="N516" s="20" t="s">
        <v>147</v>
      </c>
      <c r="O516" s="20"/>
      <c r="P516" s="20"/>
      <c r="Q516" s="20"/>
      <c r="R516" s="20"/>
      <c r="S516" s="20"/>
      <c r="T516" s="12"/>
      <c r="U516" s="13"/>
      <c r="V516" s="13"/>
      <c r="W516" s="13"/>
      <c r="X516" s="13"/>
      <c r="Y516" s="13"/>
      <c r="Z516" s="13"/>
    </row>
    <row r="517" spans="1:26" ht="24.75" hidden="1" customHeight="1">
      <c r="A517" s="75" t="s">
        <v>1673</v>
      </c>
      <c r="B517" s="45" t="s">
        <v>174</v>
      </c>
      <c r="C517" s="45" t="s">
        <v>1674</v>
      </c>
      <c r="D517" s="45" t="s">
        <v>1004</v>
      </c>
      <c r="E517" s="46" t="s">
        <v>130</v>
      </c>
      <c r="F517" s="46"/>
      <c r="G517" s="28">
        <v>2015</v>
      </c>
      <c r="H517" s="29"/>
      <c r="I517" s="29"/>
      <c r="J517" s="12"/>
      <c r="K517" s="20"/>
      <c r="L517" s="20"/>
      <c r="M517" s="20"/>
      <c r="N517" s="20"/>
      <c r="O517" s="20"/>
      <c r="P517" s="20"/>
      <c r="Q517" s="20"/>
      <c r="R517" s="20"/>
      <c r="S517" s="20"/>
      <c r="T517" s="72"/>
      <c r="U517" s="12"/>
      <c r="V517" s="12"/>
      <c r="W517" s="12"/>
      <c r="X517" s="12"/>
      <c r="Y517" s="12"/>
      <c r="Z517" s="12"/>
    </row>
    <row r="518" spans="1:26" ht="24.75" hidden="1" customHeight="1">
      <c r="A518" s="60" t="str">
        <f>HYPERLINK("mailto:Sylvie.Cossenet@paris.fr","Sylvie.Cossenet@paris.fr")</f>
        <v>Sylvie.Cossenet@paris.fr</v>
      </c>
      <c r="B518" s="20" t="s">
        <v>818</v>
      </c>
      <c r="C518" s="20" t="s">
        <v>1675</v>
      </c>
      <c r="D518" s="20" t="s">
        <v>1676</v>
      </c>
      <c r="E518" s="24" t="s">
        <v>34</v>
      </c>
      <c r="F518" s="21"/>
      <c r="G518" s="18">
        <v>2016</v>
      </c>
      <c r="H518" s="19">
        <v>1</v>
      </c>
      <c r="I518" s="19"/>
      <c r="J518" s="12"/>
      <c r="K518" s="20"/>
      <c r="L518" s="20"/>
      <c r="M518" s="20"/>
      <c r="N518" s="20"/>
      <c r="O518" s="20"/>
      <c r="P518" s="20"/>
      <c r="Q518" s="20"/>
      <c r="R518" s="20"/>
      <c r="S518" s="20"/>
      <c r="T518" s="12"/>
      <c r="U518" s="13"/>
      <c r="V518" s="13"/>
      <c r="W518" s="13"/>
      <c r="X518" s="13"/>
      <c r="Y518" s="13"/>
      <c r="Z518" s="13"/>
    </row>
    <row r="519" spans="1:26" ht="24.75" customHeight="1">
      <c r="A519" s="292" t="s">
        <v>1677</v>
      </c>
      <c r="B519" s="288" t="s">
        <v>254</v>
      </c>
      <c r="C519" s="288" t="s">
        <v>1678</v>
      </c>
      <c r="D519" s="288" t="s">
        <v>1679</v>
      </c>
      <c r="E519" s="300" t="s">
        <v>24</v>
      </c>
      <c r="F519" s="289"/>
      <c r="G519" s="290">
        <v>2016</v>
      </c>
      <c r="H519" s="291">
        <v>1</v>
      </c>
      <c r="I519" s="291"/>
      <c r="J519" s="12"/>
      <c r="K519" s="20"/>
      <c r="L519" s="20"/>
      <c r="M519" s="20"/>
      <c r="N519" s="20"/>
      <c r="O519" s="20"/>
      <c r="P519" s="20"/>
      <c r="Q519" s="20"/>
      <c r="R519" s="20"/>
      <c r="S519" s="20"/>
      <c r="T519" s="12"/>
      <c r="U519" s="13"/>
      <c r="V519" s="13"/>
      <c r="W519" s="13"/>
      <c r="X519" s="13"/>
      <c r="Y519" s="13"/>
      <c r="Z519" s="13"/>
    </row>
    <row r="520" spans="1:26" ht="24.75" hidden="1" customHeight="1">
      <c r="A520" s="1"/>
      <c r="B520" s="109" t="s">
        <v>26</v>
      </c>
      <c r="C520" s="109" t="s">
        <v>1680</v>
      </c>
      <c r="D520" s="109" t="s">
        <v>753</v>
      </c>
      <c r="E520" s="110" t="s">
        <v>51</v>
      </c>
      <c r="F520" s="17"/>
      <c r="G520" s="18">
        <v>2015</v>
      </c>
      <c r="H520" s="19"/>
      <c r="I520" s="19"/>
      <c r="J520" s="12"/>
      <c r="K520" s="20"/>
      <c r="L520" s="20"/>
      <c r="M520" s="20"/>
      <c r="N520" s="20"/>
      <c r="O520" s="20"/>
      <c r="P520" s="20"/>
      <c r="Q520" s="20"/>
      <c r="R520" s="20"/>
      <c r="S520" s="20"/>
      <c r="T520" s="12"/>
      <c r="U520" s="72"/>
      <c r="V520" s="72"/>
      <c r="W520" s="72"/>
      <c r="X520" s="72"/>
      <c r="Y520" s="72"/>
      <c r="Z520" s="72"/>
    </row>
    <row r="521" spans="1:26" ht="24.75" hidden="1" customHeight="1">
      <c r="A521" s="1" t="s">
        <v>1681</v>
      </c>
      <c r="B521" s="20" t="s">
        <v>1682</v>
      </c>
      <c r="C521" s="20" t="s">
        <v>1683</v>
      </c>
      <c r="D521" s="20" t="s">
        <v>1684</v>
      </c>
      <c r="E521" s="21" t="s">
        <v>181</v>
      </c>
      <c r="F521" s="21"/>
      <c r="G521" s="18">
        <v>2015</v>
      </c>
      <c r="H521" s="19"/>
      <c r="I521" s="19"/>
      <c r="J521" s="12"/>
      <c r="K521" s="20"/>
      <c r="L521" s="20"/>
      <c r="M521" s="20"/>
      <c r="N521" s="20"/>
      <c r="O521" s="20"/>
      <c r="P521" s="20"/>
      <c r="Q521" s="20"/>
      <c r="R521" s="20"/>
      <c r="S521" s="20"/>
      <c r="T521" s="12"/>
      <c r="U521" s="12"/>
      <c r="V521" s="12"/>
      <c r="W521" s="12"/>
      <c r="X521" s="12"/>
      <c r="Y521" s="12"/>
      <c r="Z521" s="12"/>
    </row>
    <row r="522" spans="1:26" ht="24.75" hidden="1" customHeight="1">
      <c r="A522" s="25" t="s">
        <v>1685</v>
      </c>
      <c r="B522" s="26" t="s">
        <v>995</v>
      </c>
      <c r="C522" s="26" t="s">
        <v>1686</v>
      </c>
      <c r="D522" s="26" t="s">
        <v>1687</v>
      </c>
      <c r="E522" s="27" t="s">
        <v>51</v>
      </c>
      <c r="F522" s="27"/>
      <c r="G522" s="28">
        <v>2015</v>
      </c>
      <c r="H522" s="29"/>
      <c r="I522" s="29"/>
      <c r="J522" s="12"/>
      <c r="K522" s="20"/>
      <c r="L522" s="20"/>
      <c r="M522" s="20"/>
      <c r="N522" s="20"/>
      <c r="O522" s="20"/>
      <c r="P522" s="20"/>
      <c r="Q522" s="20"/>
      <c r="R522" s="20"/>
      <c r="S522" s="20"/>
      <c r="T522" s="72"/>
      <c r="U522" s="13"/>
      <c r="V522" s="13"/>
      <c r="W522" s="13"/>
      <c r="X522" s="13"/>
      <c r="Y522" s="13"/>
      <c r="Z522" s="13"/>
    </row>
    <row r="523" spans="1:26" ht="24.75" hidden="1" customHeight="1">
      <c r="A523" s="1" t="s">
        <v>1688</v>
      </c>
      <c r="B523" s="20" t="s">
        <v>96</v>
      </c>
      <c r="C523" s="20" t="s">
        <v>1689</v>
      </c>
      <c r="D523" s="20" t="s">
        <v>1690</v>
      </c>
      <c r="E523" s="24" t="s">
        <v>34</v>
      </c>
      <c r="F523" s="21"/>
      <c r="G523" s="18">
        <v>2016</v>
      </c>
      <c r="H523" s="19">
        <v>2</v>
      </c>
      <c r="I523" s="19"/>
      <c r="J523" s="12"/>
      <c r="K523" s="20"/>
      <c r="L523" s="20"/>
      <c r="M523" s="20"/>
      <c r="N523" s="20"/>
      <c r="O523" s="20"/>
      <c r="P523" s="20"/>
      <c r="Q523" s="20"/>
      <c r="R523" s="20"/>
      <c r="S523" s="20"/>
      <c r="T523" s="12"/>
      <c r="U523" s="13"/>
      <c r="V523" s="13"/>
      <c r="W523" s="13"/>
      <c r="X523" s="13"/>
      <c r="Y523" s="13"/>
      <c r="Z523" s="13"/>
    </row>
    <row r="524" spans="1:26" ht="24.75" hidden="1" customHeight="1">
      <c r="A524" s="176" t="s">
        <v>1691</v>
      </c>
      <c r="B524" s="20" t="s">
        <v>319</v>
      </c>
      <c r="C524" s="20" t="s">
        <v>1692</v>
      </c>
      <c r="D524" s="20" t="s">
        <v>1693</v>
      </c>
      <c r="E524" s="24" t="s">
        <v>34</v>
      </c>
      <c r="F524" s="21"/>
      <c r="G524" s="18">
        <v>2016</v>
      </c>
      <c r="H524" s="19">
        <v>2</v>
      </c>
      <c r="I524" s="19"/>
      <c r="J524" s="12"/>
      <c r="K524" s="20"/>
      <c r="L524" s="20"/>
      <c r="M524" s="20"/>
      <c r="N524" s="20"/>
      <c r="O524" s="20"/>
      <c r="P524" s="20"/>
      <c r="Q524" s="20"/>
      <c r="R524" s="20"/>
      <c r="S524" s="20"/>
      <c r="T524" s="12"/>
      <c r="U524" s="13"/>
      <c r="V524" s="13"/>
      <c r="W524" s="13"/>
      <c r="X524" s="13"/>
      <c r="Y524" s="13"/>
      <c r="Z524" s="13"/>
    </row>
    <row r="525" spans="1:26" ht="24.75" hidden="1" customHeight="1">
      <c r="A525" s="176" t="s">
        <v>1694</v>
      </c>
      <c r="B525" s="20" t="s">
        <v>1378</v>
      </c>
      <c r="C525" s="20" t="s">
        <v>1695</v>
      </c>
      <c r="D525" s="20" t="s">
        <v>1696</v>
      </c>
      <c r="E525" s="24" t="s">
        <v>34</v>
      </c>
      <c r="F525" s="21"/>
      <c r="G525" s="18">
        <v>2016</v>
      </c>
      <c r="H525" s="19">
        <v>1</v>
      </c>
      <c r="I525" s="19"/>
      <c r="J525" s="12"/>
      <c r="K525" s="20"/>
      <c r="L525" s="20"/>
      <c r="M525" s="20"/>
      <c r="N525" s="20"/>
      <c r="O525" s="20"/>
      <c r="P525" s="20"/>
      <c r="Q525" s="20"/>
      <c r="R525" s="20"/>
      <c r="S525" s="20"/>
      <c r="T525" s="12"/>
      <c r="U525" s="13"/>
      <c r="V525" s="13"/>
      <c r="W525" s="13"/>
      <c r="X525" s="13"/>
      <c r="Y525" s="13"/>
      <c r="Z525" s="13"/>
    </row>
    <row r="526" spans="1:26" ht="24.75" hidden="1" customHeight="1">
      <c r="A526" s="177" t="s">
        <v>1697</v>
      </c>
      <c r="B526" s="45" t="s">
        <v>1698</v>
      </c>
      <c r="C526" s="45" t="s">
        <v>1699</v>
      </c>
      <c r="D526" s="45" t="s">
        <v>1393</v>
      </c>
      <c r="E526" s="99" t="s">
        <v>1700</v>
      </c>
      <c r="F526" s="46"/>
      <c r="G526" s="28">
        <v>2015</v>
      </c>
      <c r="H526" s="29"/>
      <c r="I526" s="29"/>
      <c r="J526" s="12"/>
      <c r="K526" s="20"/>
      <c r="L526" s="20"/>
      <c r="M526" s="20"/>
      <c r="N526" s="20"/>
      <c r="O526" s="20"/>
      <c r="P526" s="20"/>
      <c r="Q526" s="20"/>
      <c r="R526" s="20"/>
      <c r="S526" s="20"/>
      <c r="T526" s="12"/>
      <c r="U526" s="13"/>
      <c r="V526" s="13"/>
      <c r="W526" s="13"/>
      <c r="X526" s="13"/>
      <c r="Y526" s="13"/>
      <c r="Z526" s="13"/>
    </row>
    <row r="527" spans="1:26" ht="24.75" hidden="1" customHeight="1">
      <c r="A527" s="176"/>
      <c r="B527" s="20" t="s">
        <v>1701</v>
      </c>
      <c r="C527" s="20" t="s">
        <v>1702</v>
      </c>
      <c r="D527" s="20" t="s">
        <v>1252</v>
      </c>
      <c r="E527" s="21" t="s">
        <v>1703</v>
      </c>
      <c r="F527" s="21"/>
      <c r="G527" s="18">
        <v>2016</v>
      </c>
      <c r="H527" s="19"/>
      <c r="I527" s="19"/>
      <c r="J527" s="12"/>
      <c r="K527" s="20"/>
      <c r="L527" s="20"/>
      <c r="M527" s="20"/>
      <c r="N527" s="20"/>
      <c r="O527" s="20"/>
      <c r="P527" s="20"/>
      <c r="Q527" s="20"/>
      <c r="R527" s="20"/>
      <c r="S527" s="20"/>
      <c r="T527" s="12"/>
      <c r="U527" s="12"/>
      <c r="V527" s="12"/>
      <c r="W527" s="12"/>
      <c r="X527" s="12"/>
      <c r="Y527" s="12"/>
      <c r="Z527" s="12"/>
    </row>
    <row r="528" spans="1:26" ht="24.75" hidden="1" customHeight="1">
      <c r="A528" s="178" t="str">
        <f>HYPERLINK("mailto:michael.champain@paris.fr","michael.champain@paris.fr ")</f>
        <v xml:space="preserve">michael.champain@paris.fr </v>
      </c>
      <c r="B528" s="20" t="s">
        <v>1704</v>
      </c>
      <c r="C528" s="20" t="s">
        <v>1705</v>
      </c>
      <c r="D528" s="20" t="s">
        <v>1706</v>
      </c>
      <c r="E528" s="24" t="s">
        <v>34</v>
      </c>
      <c r="F528" s="21"/>
      <c r="G528" s="18">
        <v>2016</v>
      </c>
      <c r="H528" s="19">
        <v>1</v>
      </c>
      <c r="I528" s="19"/>
      <c r="J528" s="12"/>
      <c r="K528" s="20"/>
      <c r="L528" s="20"/>
      <c r="M528" s="20"/>
      <c r="N528" s="20"/>
      <c r="O528" s="20"/>
      <c r="P528" s="20"/>
      <c r="Q528" s="20"/>
      <c r="R528" s="20"/>
      <c r="S528" s="20"/>
      <c r="T528" s="12"/>
      <c r="U528" s="13"/>
      <c r="V528" s="13"/>
      <c r="W528" s="13"/>
      <c r="X528" s="13"/>
      <c r="Y528" s="13"/>
      <c r="Z528" s="13"/>
    </row>
    <row r="529" spans="1:26" ht="24.75" hidden="1" customHeight="1">
      <c r="A529" s="176" t="s">
        <v>1707</v>
      </c>
      <c r="B529" s="20" t="s">
        <v>371</v>
      </c>
      <c r="C529" s="20" t="s">
        <v>1708</v>
      </c>
      <c r="D529" s="20" t="s">
        <v>1709</v>
      </c>
      <c r="E529" s="24" t="s">
        <v>181</v>
      </c>
      <c r="F529" s="21"/>
      <c r="G529" s="18">
        <v>2016</v>
      </c>
      <c r="H529" s="19">
        <v>1</v>
      </c>
      <c r="I529" s="19"/>
      <c r="J529" s="12"/>
      <c r="K529" s="20"/>
      <c r="L529" s="20"/>
      <c r="M529" s="20"/>
      <c r="N529" s="20"/>
      <c r="O529" s="20"/>
      <c r="P529" s="20"/>
      <c r="Q529" s="20"/>
      <c r="R529" s="20"/>
      <c r="S529" s="20"/>
      <c r="T529" s="12"/>
      <c r="U529" s="13"/>
      <c r="V529" s="13"/>
      <c r="W529" s="13"/>
      <c r="X529" s="13"/>
      <c r="Y529" s="13"/>
      <c r="Z529" s="13"/>
    </row>
    <row r="530" spans="1:26" ht="24.75" hidden="1" customHeight="1">
      <c r="A530" s="176" t="s">
        <v>1710</v>
      </c>
      <c r="B530" s="20" t="s">
        <v>1711</v>
      </c>
      <c r="C530" s="20" t="s">
        <v>1712</v>
      </c>
      <c r="D530" s="20" t="s">
        <v>1713</v>
      </c>
      <c r="E530" s="24" t="s">
        <v>181</v>
      </c>
      <c r="F530" s="21"/>
      <c r="G530" s="18">
        <v>2016</v>
      </c>
      <c r="H530" s="19">
        <v>1</v>
      </c>
      <c r="I530" s="19"/>
      <c r="J530" s="12"/>
      <c r="K530" s="20"/>
      <c r="L530" s="20"/>
      <c r="M530" s="20"/>
      <c r="N530" s="20"/>
      <c r="O530" s="20"/>
      <c r="P530" s="20"/>
      <c r="Q530" s="20"/>
      <c r="R530" s="20"/>
      <c r="S530" s="20"/>
      <c r="T530" s="12"/>
      <c r="U530" s="12"/>
      <c r="V530" s="12"/>
      <c r="W530" s="12"/>
      <c r="X530" s="12"/>
      <c r="Y530" s="12"/>
      <c r="Z530" s="12"/>
    </row>
    <row r="531" spans="1:26" ht="24.75" hidden="1" customHeight="1">
      <c r="A531" s="176" t="s">
        <v>1714</v>
      </c>
      <c r="B531" s="20" t="s">
        <v>113</v>
      </c>
      <c r="C531" s="20" t="s">
        <v>1715</v>
      </c>
      <c r="D531" s="20" t="s">
        <v>1716</v>
      </c>
      <c r="E531" s="24" t="s">
        <v>181</v>
      </c>
      <c r="F531" s="21"/>
      <c r="G531" s="18">
        <v>2016</v>
      </c>
      <c r="H531" s="19">
        <v>1</v>
      </c>
      <c r="I531" s="19"/>
      <c r="J531" s="12"/>
      <c r="K531" s="20"/>
      <c r="L531" s="20"/>
      <c r="M531" s="20"/>
      <c r="N531" s="20"/>
      <c r="O531" s="20"/>
      <c r="P531" s="20"/>
      <c r="Q531" s="20"/>
      <c r="R531" s="20"/>
      <c r="S531" s="20"/>
      <c r="T531" s="12"/>
      <c r="U531" s="13"/>
      <c r="V531" s="13"/>
      <c r="W531" s="13"/>
      <c r="X531" s="13"/>
      <c r="Y531" s="13"/>
      <c r="Z531" s="13"/>
    </row>
    <row r="532" spans="1:26" ht="24.75" hidden="1" customHeight="1">
      <c r="A532" s="33" t="s">
        <v>1717</v>
      </c>
      <c r="B532" s="33" t="s">
        <v>84</v>
      </c>
      <c r="C532" s="33" t="s">
        <v>1718</v>
      </c>
      <c r="D532" s="33" t="s">
        <v>1719</v>
      </c>
      <c r="E532" s="39" t="s">
        <v>51</v>
      </c>
      <c r="F532" s="20"/>
      <c r="G532" s="35" t="s">
        <v>70</v>
      </c>
      <c r="H532" s="36">
        <v>1</v>
      </c>
      <c r="I532" s="19"/>
      <c r="J532" s="12"/>
      <c r="K532" s="20"/>
      <c r="L532" s="20"/>
      <c r="M532" s="20"/>
      <c r="N532" s="20"/>
      <c r="O532" s="20"/>
      <c r="P532" s="20"/>
      <c r="Q532" s="20"/>
      <c r="R532" s="20"/>
      <c r="S532" s="20"/>
      <c r="T532" s="13"/>
      <c r="U532" s="13"/>
      <c r="V532" s="13"/>
      <c r="W532" s="13"/>
      <c r="X532" s="13"/>
      <c r="Y532" s="13"/>
      <c r="Z532" s="13"/>
    </row>
    <row r="533" spans="1:26" ht="24.75" hidden="1" customHeight="1">
      <c r="A533" s="178" t="str">
        <f>HYPERLINK("mailto:caroline.ostermann@radiofrance.com","caroline.ostermann@radiofrance.com")</f>
        <v>caroline.ostermann@radiofrance.com</v>
      </c>
      <c r="B533" s="20" t="s">
        <v>414</v>
      </c>
      <c r="C533" s="20" t="s">
        <v>1720</v>
      </c>
      <c r="D533" s="20" t="s">
        <v>899</v>
      </c>
      <c r="E533" s="21" t="s">
        <v>29</v>
      </c>
      <c r="F533" s="20"/>
      <c r="G533" s="18">
        <v>2015</v>
      </c>
      <c r="H533" s="19"/>
      <c r="I533" s="19"/>
      <c r="J533" s="12"/>
      <c r="K533" s="20"/>
      <c r="L533" s="20"/>
      <c r="M533" s="20"/>
      <c r="N533" s="20"/>
      <c r="O533" s="20"/>
      <c r="P533" s="20"/>
      <c r="Q533" s="20"/>
      <c r="R533" s="20"/>
      <c r="S533" s="20"/>
      <c r="T533" s="12"/>
      <c r="U533" s="12"/>
      <c r="V533" s="12"/>
      <c r="W533" s="12"/>
      <c r="X533" s="12"/>
      <c r="Y533" s="12"/>
      <c r="Z533" s="12"/>
    </row>
    <row r="534" spans="1:26" ht="24.75" hidden="1" customHeight="1">
      <c r="A534" s="33" t="s">
        <v>1721</v>
      </c>
      <c r="B534" s="33" t="s">
        <v>1722</v>
      </c>
      <c r="C534" s="33" t="s">
        <v>1723</v>
      </c>
      <c r="D534" s="33" t="s">
        <v>1719</v>
      </c>
      <c r="E534" s="39" t="s">
        <v>51</v>
      </c>
      <c r="F534" s="20"/>
      <c r="G534" s="35" t="s">
        <v>70</v>
      </c>
      <c r="H534" s="36">
        <v>1</v>
      </c>
      <c r="I534" s="19"/>
      <c r="J534" s="12"/>
      <c r="K534" s="20"/>
      <c r="L534" s="20"/>
      <c r="M534" s="20"/>
      <c r="N534" s="20"/>
      <c r="O534" s="20"/>
      <c r="P534" s="20"/>
      <c r="Q534" s="20"/>
      <c r="R534" s="20"/>
      <c r="S534" s="20"/>
      <c r="T534" s="13"/>
      <c r="U534" s="13"/>
      <c r="V534" s="13"/>
      <c r="W534" s="13"/>
      <c r="X534" s="13"/>
      <c r="Y534" s="13"/>
      <c r="Z534" s="13"/>
    </row>
    <row r="535" spans="1:26" ht="24.75" hidden="1" customHeight="1">
      <c r="A535" s="178" t="str">
        <f>HYPERLINK("mailto:jean-charles.bossard@paris.fr","jean-charles.bossard@paris.fr")</f>
        <v>jean-charles.bossard@paris.fr</v>
      </c>
      <c r="B535" s="20" t="s">
        <v>1724</v>
      </c>
      <c r="C535" s="20" t="s">
        <v>1725</v>
      </c>
      <c r="D535" s="20" t="s">
        <v>1726</v>
      </c>
      <c r="E535" s="24" t="s">
        <v>181</v>
      </c>
      <c r="F535" s="21"/>
      <c r="G535" s="18">
        <v>2016</v>
      </c>
      <c r="H535" s="19">
        <v>1</v>
      </c>
      <c r="I535" s="19"/>
      <c r="J535" s="12"/>
      <c r="K535" s="20"/>
      <c r="L535" s="20"/>
      <c r="M535" s="20"/>
      <c r="N535" s="20"/>
      <c r="O535" s="20"/>
      <c r="P535" s="20"/>
      <c r="Q535" s="20"/>
      <c r="R535" s="20"/>
      <c r="S535" s="20"/>
      <c r="T535" s="12"/>
      <c r="U535" s="13"/>
      <c r="V535" s="13"/>
      <c r="W535" s="13"/>
      <c r="X535" s="13"/>
      <c r="Y535" s="13"/>
      <c r="Z535" s="13"/>
    </row>
    <row r="536" spans="1:26" ht="24.75" hidden="1" customHeight="1">
      <c r="A536" s="179" t="s">
        <v>1727</v>
      </c>
      <c r="B536" s="26" t="s">
        <v>1378</v>
      </c>
      <c r="C536" s="26" t="s">
        <v>1728</v>
      </c>
      <c r="D536" s="26" t="s">
        <v>1729</v>
      </c>
      <c r="E536" s="27" t="s">
        <v>1730</v>
      </c>
      <c r="F536" s="27"/>
      <c r="G536" s="28">
        <v>2015</v>
      </c>
      <c r="H536" s="29"/>
      <c r="I536" s="29"/>
      <c r="J536" s="12"/>
      <c r="K536" s="20"/>
      <c r="L536" s="20"/>
      <c r="M536" s="20"/>
      <c r="N536" s="20"/>
      <c r="O536" s="20"/>
      <c r="P536" s="20"/>
      <c r="Q536" s="20"/>
      <c r="R536" s="20"/>
      <c r="S536" s="20"/>
      <c r="T536" s="12"/>
      <c r="U536" s="12"/>
      <c r="V536" s="12"/>
      <c r="W536" s="12"/>
      <c r="X536" s="12"/>
      <c r="Y536" s="12"/>
      <c r="Z536" s="12"/>
    </row>
    <row r="537" spans="1:26" ht="24.75" hidden="1" customHeight="1">
      <c r="A537" s="176" t="s">
        <v>1731</v>
      </c>
      <c r="B537" s="20" t="s">
        <v>26</v>
      </c>
      <c r="C537" s="20" t="s">
        <v>1732</v>
      </c>
      <c r="D537" s="20" t="s">
        <v>1733</v>
      </c>
      <c r="E537" s="24" t="s">
        <v>181</v>
      </c>
      <c r="F537" s="21"/>
      <c r="G537" s="18">
        <v>2016</v>
      </c>
      <c r="H537" s="19">
        <v>1</v>
      </c>
      <c r="I537" s="19"/>
      <c r="J537" s="12"/>
      <c r="K537" s="20"/>
      <c r="L537" s="20"/>
      <c r="M537" s="20"/>
      <c r="N537" s="20"/>
      <c r="O537" s="20"/>
      <c r="P537" s="20"/>
      <c r="Q537" s="20"/>
      <c r="R537" s="20"/>
      <c r="S537" s="20"/>
      <c r="T537" s="12"/>
      <c r="U537" s="13"/>
      <c r="V537" s="13"/>
      <c r="W537" s="13"/>
      <c r="X537" s="13"/>
      <c r="Y537" s="13"/>
      <c r="Z537" s="13"/>
    </row>
    <row r="538" spans="1:26" ht="24.75" customHeight="1">
      <c r="A538" s="322" t="s">
        <v>2539</v>
      </c>
      <c r="B538" s="288" t="s">
        <v>724</v>
      </c>
      <c r="C538" s="288" t="s">
        <v>2540</v>
      </c>
      <c r="D538" s="288" t="s">
        <v>2541</v>
      </c>
      <c r="E538" s="300" t="s">
        <v>24</v>
      </c>
      <c r="F538" s="289"/>
      <c r="G538" s="290">
        <v>2017</v>
      </c>
      <c r="H538" s="291">
        <v>1</v>
      </c>
      <c r="I538" s="291"/>
      <c r="J538" s="85"/>
      <c r="K538" s="33"/>
      <c r="L538" s="33"/>
      <c r="M538" s="33"/>
      <c r="N538" s="33"/>
      <c r="O538" s="33"/>
      <c r="P538" s="33"/>
      <c r="Q538" s="33"/>
      <c r="R538" s="33"/>
      <c r="S538" s="33"/>
      <c r="T538" s="85"/>
      <c r="U538" s="13"/>
      <c r="V538" s="13"/>
      <c r="W538" s="13"/>
      <c r="X538" s="13"/>
      <c r="Y538" s="13"/>
      <c r="Z538" s="13"/>
    </row>
    <row r="539" spans="1:26" ht="24.75" customHeight="1">
      <c r="A539" s="322" t="s">
        <v>2546</v>
      </c>
      <c r="B539" s="288" t="s">
        <v>1975</v>
      </c>
      <c r="C539" s="288" t="s">
        <v>2547</v>
      </c>
      <c r="D539" s="288" t="s">
        <v>2548</v>
      </c>
      <c r="E539" s="300" t="s">
        <v>24</v>
      </c>
      <c r="F539" s="289"/>
      <c r="G539" s="290">
        <v>2017</v>
      </c>
      <c r="H539" s="291">
        <v>1</v>
      </c>
      <c r="I539" s="291"/>
      <c r="J539" s="85"/>
      <c r="K539" s="33"/>
      <c r="L539" s="33"/>
      <c r="M539" s="33"/>
      <c r="N539" s="33"/>
      <c r="O539" s="33"/>
      <c r="P539" s="33"/>
      <c r="Q539" s="33"/>
      <c r="R539" s="33"/>
      <c r="S539" s="33"/>
      <c r="T539" s="85"/>
      <c r="U539" s="13"/>
      <c r="V539" s="13"/>
      <c r="W539" s="13"/>
      <c r="X539" s="13"/>
      <c r="Y539" s="13"/>
      <c r="Z539" s="13"/>
    </row>
    <row r="540" spans="1:26" ht="24.75" customHeight="1">
      <c r="A540" s="323" t="s">
        <v>1734</v>
      </c>
      <c r="B540" s="293" t="s">
        <v>1735</v>
      </c>
      <c r="C540" s="293" t="s">
        <v>1736</v>
      </c>
      <c r="D540" s="288" t="s">
        <v>1737</v>
      </c>
      <c r="E540" s="289" t="s">
        <v>24</v>
      </c>
      <c r="F540" s="289"/>
      <c r="G540" s="290">
        <v>2016</v>
      </c>
      <c r="H540" s="291">
        <v>1</v>
      </c>
      <c r="I540" s="291"/>
      <c r="J540" s="13"/>
      <c r="K540" s="20"/>
      <c r="L540" s="20"/>
      <c r="M540" s="20"/>
      <c r="N540" s="20"/>
      <c r="O540" s="20" t="s">
        <v>147</v>
      </c>
      <c r="P540" s="20"/>
      <c r="Q540" s="20"/>
      <c r="R540" s="20"/>
      <c r="S540" s="20"/>
      <c r="T540" s="12"/>
      <c r="U540" s="13"/>
      <c r="V540" s="13"/>
      <c r="W540" s="13"/>
      <c r="X540" s="13"/>
      <c r="Y540" s="13"/>
      <c r="Z540" s="13"/>
    </row>
    <row r="541" spans="1:26" ht="24.75" hidden="1" customHeight="1">
      <c r="A541" s="176" t="s">
        <v>1738</v>
      </c>
      <c r="B541" s="20" t="s">
        <v>202</v>
      </c>
      <c r="C541" s="20" t="s">
        <v>1739</v>
      </c>
      <c r="D541" s="20" t="s">
        <v>1740</v>
      </c>
      <c r="E541" s="21" t="s">
        <v>181</v>
      </c>
      <c r="F541" s="21"/>
      <c r="G541" s="18">
        <v>2016</v>
      </c>
      <c r="H541" s="19">
        <v>1</v>
      </c>
      <c r="I541" s="36">
        <v>0</v>
      </c>
      <c r="J541" s="12"/>
      <c r="K541" s="20"/>
      <c r="L541" s="20"/>
      <c r="M541" s="20"/>
      <c r="N541" s="20"/>
      <c r="O541" s="20"/>
      <c r="P541" s="20"/>
      <c r="Q541" s="20"/>
      <c r="R541" s="20"/>
      <c r="S541" s="20"/>
      <c r="T541" s="12"/>
      <c r="U541" s="13"/>
      <c r="V541" s="13"/>
      <c r="W541" s="13"/>
      <c r="X541" s="13"/>
      <c r="Y541" s="13"/>
      <c r="Z541" s="13"/>
    </row>
    <row r="542" spans="1:26" ht="24.75" hidden="1" customHeight="1">
      <c r="A542" s="176" t="s">
        <v>1741</v>
      </c>
      <c r="B542" s="20" t="s">
        <v>1742</v>
      </c>
      <c r="C542" s="20" t="s">
        <v>1743</v>
      </c>
      <c r="D542" s="20" t="s">
        <v>1744</v>
      </c>
      <c r="E542" s="21" t="s">
        <v>181</v>
      </c>
      <c r="F542" s="21"/>
      <c r="G542" s="18">
        <v>2016</v>
      </c>
      <c r="H542" s="19">
        <v>1</v>
      </c>
      <c r="I542" s="19"/>
      <c r="J542" s="12"/>
      <c r="K542" s="20"/>
      <c r="L542" s="20"/>
      <c r="M542" s="20"/>
      <c r="N542" s="20"/>
      <c r="O542" s="20"/>
      <c r="P542" s="20"/>
      <c r="Q542" s="20"/>
      <c r="R542" s="20"/>
      <c r="S542" s="20"/>
      <c r="T542" s="12"/>
      <c r="U542" s="13"/>
      <c r="V542" s="13"/>
      <c r="W542" s="13"/>
      <c r="X542" s="13"/>
      <c r="Y542" s="13"/>
      <c r="Z542" s="13"/>
    </row>
    <row r="543" spans="1:26" ht="24.75" hidden="1" customHeight="1">
      <c r="A543" s="176" t="s">
        <v>1745</v>
      </c>
      <c r="B543" s="20" t="s">
        <v>1746</v>
      </c>
      <c r="C543" s="20" t="s">
        <v>1747</v>
      </c>
      <c r="D543" s="20" t="s">
        <v>1748</v>
      </c>
      <c r="E543" s="21" t="s">
        <v>51</v>
      </c>
      <c r="F543" s="21"/>
      <c r="G543" s="18">
        <v>2016</v>
      </c>
      <c r="H543" s="19">
        <v>1</v>
      </c>
      <c r="I543" s="19"/>
      <c r="J543" s="12"/>
      <c r="K543" s="133"/>
      <c r="L543" s="20"/>
      <c r="M543" s="20"/>
      <c r="N543" s="20"/>
      <c r="O543" s="20"/>
      <c r="P543" s="20"/>
      <c r="Q543" s="20"/>
      <c r="R543" s="20"/>
      <c r="S543" s="20"/>
      <c r="T543" s="12"/>
      <c r="U543" s="13"/>
      <c r="V543" s="13"/>
      <c r="W543" s="13"/>
      <c r="X543" s="13"/>
      <c r="Y543" s="13"/>
      <c r="Z543" s="13"/>
    </row>
    <row r="544" spans="1:26" ht="24.75" hidden="1" customHeight="1">
      <c r="A544" s="176" t="s">
        <v>1749</v>
      </c>
      <c r="B544" s="20" t="s">
        <v>183</v>
      </c>
      <c r="C544" s="20" t="s">
        <v>1750</v>
      </c>
      <c r="D544" s="20" t="s">
        <v>1751</v>
      </c>
      <c r="E544" s="21" t="s">
        <v>181</v>
      </c>
      <c r="F544" s="21"/>
      <c r="G544" s="18">
        <v>2016</v>
      </c>
      <c r="H544" s="19">
        <v>1</v>
      </c>
      <c r="I544" s="19"/>
      <c r="J544" s="12"/>
      <c r="K544" s="20"/>
      <c r="L544" s="20"/>
      <c r="M544" s="20"/>
      <c r="N544" s="20"/>
      <c r="O544" s="20"/>
      <c r="P544" s="20"/>
      <c r="Q544" s="20"/>
      <c r="R544" s="20"/>
      <c r="S544" s="20"/>
      <c r="T544" s="12"/>
      <c r="U544" s="13"/>
      <c r="V544" s="13"/>
      <c r="W544" s="13"/>
      <c r="X544" s="13"/>
      <c r="Y544" s="13"/>
      <c r="Z544" s="13"/>
    </row>
    <row r="545" spans="1:26" ht="24.75" hidden="1" customHeight="1">
      <c r="A545" s="176" t="s">
        <v>1752</v>
      </c>
      <c r="B545" s="20" t="s">
        <v>1753</v>
      </c>
      <c r="C545" s="20" t="s">
        <v>1750</v>
      </c>
      <c r="D545" s="20" t="s">
        <v>1754</v>
      </c>
      <c r="E545" s="21" t="s">
        <v>181</v>
      </c>
      <c r="F545" s="21"/>
      <c r="G545" s="18">
        <v>2016</v>
      </c>
      <c r="H545" s="19">
        <v>1</v>
      </c>
      <c r="I545" s="19">
        <v>0</v>
      </c>
      <c r="J545" s="12"/>
      <c r="K545" s="20"/>
      <c r="L545" s="20"/>
      <c r="M545" s="20"/>
      <c r="N545" s="20"/>
      <c r="O545" s="20"/>
      <c r="P545" s="20"/>
      <c r="Q545" s="20"/>
      <c r="R545" s="20"/>
      <c r="S545" s="20"/>
      <c r="T545" s="12"/>
      <c r="U545" s="13"/>
      <c r="V545" s="13"/>
      <c r="W545" s="13"/>
      <c r="X545" s="13"/>
      <c r="Y545" s="13"/>
      <c r="Z545" s="13"/>
    </row>
    <row r="546" spans="1:26" ht="24.75" hidden="1" customHeight="1">
      <c r="A546" s="176" t="s">
        <v>1755</v>
      </c>
      <c r="B546" s="20" t="s">
        <v>1756</v>
      </c>
      <c r="C546" s="20" t="s">
        <v>1757</v>
      </c>
      <c r="D546" s="20" t="s">
        <v>1758</v>
      </c>
      <c r="E546" s="21" t="s">
        <v>181</v>
      </c>
      <c r="F546" s="21"/>
      <c r="G546" s="18">
        <v>2016</v>
      </c>
      <c r="H546" s="19">
        <v>1</v>
      </c>
      <c r="I546" s="19"/>
      <c r="J546" s="12"/>
      <c r="K546" s="20"/>
      <c r="L546" s="20"/>
      <c r="M546" s="20"/>
      <c r="N546" s="20"/>
      <c r="O546" s="20"/>
      <c r="P546" s="20"/>
      <c r="Q546" s="20"/>
      <c r="R546" s="20"/>
      <c r="S546" s="20"/>
      <c r="T546" s="12"/>
      <c r="U546" s="13"/>
      <c r="V546" s="13"/>
      <c r="W546" s="13"/>
      <c r="X546" s="13"/>
      <c r="Y546" s="13"/>
      <c r="Z546" s="13"/>
    </row>
    <row r="547" spans="1:26" ht="24.75" hidden="1" customHeight="1">
      <c r="A547" s="176" t="s">
        <v>1759</v>
      </c>
      <c r="B547" s="20" t="s">
        <v>53</v>
      </c>
      <c r="C547" s="20" t="s">
        <v>1760</v>
      </c>
      <c r="D547" s="20" t="s">
        <v>1761</v>
      </c>
      <c r="E547" s="24" t="s">
        <v>34</v>
      </c>
      <c r="F547" s="21"/>
      <c r="G547" s="18">
        <v>2016</v>
      </c>
      <c r="H547" s="19">
        <v>1</v>
      </c>
      <c r="I547" s="19"/>
      <c r="J547" s="12"/>
      <c r="K547" s="20"/>
      <c r="L547" s="20"/>
      <c r="M547" s="20"/>
      <c r="N547" s="20"/>
      <c r="O547" s="20"/>
      <c r="P547" s="20"/>
      <c r="Q547" s="20"/>
      <c r="R547" s="20"/>
      <c r="S547" s="20"/>
      <c r="T547" s="12"/>
      <c r="U547" s="13"/>
      <c r="V547" s="13"/>
      <c r="W547" s="13"/>
      <c r="X547" s="13"/>
      <c r="Y547" s="13"/>
      <c r="Z547" s="13"/>
    </row>
    <row r="548" spans="1:26" ht="24.75" hidden="1" customHeight="1">
      <c r="A548" s="176" t="s">
        <v>1762</v>
      </c>
      <c r="B548" s="20" t="s">
        <v>1763</v>
      </c>
      <c r="C548" s="20" t="s">
        <v>1764</v>
      </c>
      <c r="D548" s="20" t="s">
        <v>1765</v>
      </c>
      <c r="E548" s="21" t="s">
        <v>181</v>
      </c>
      <c r="F548" s="21"/>
      <c r="G548" s="18">
        <v>2016</v>
      </c>
      <c r="H548" s="19">
        <v>1</v>
      </c>
      <c r="I548" s="19"/>
      <c r="J548" s="12"/>
      <c r="K548" s="20"/>
      <c r="L548" s="20"/>
      <c r="M548" s="20"/>
      <c r="N548" s="20"/>
      <c r="O548" s="20"/>
      <c r="P548" s="20"/>
      <c r="Q548" s="20"/>
      <c r="R548" s="20"/>
      <c r="S548" s="20"/>
      <c r="T548" s="12"/>
      <c r="U548" s="13"/>
      <c r="V548" s="13"/>
      <c r="W548" s="13"/>
      <c r="X548" s="13"/>
      <c r="Y548" s="13"/>
      <c r="Z548" s="13"/>
    </row>
    <row r="549" spans="1:26" ht="24.75" hidden="1" customHeight="1">
      <c r="A549" s="176" t="s">
        <v>1766</v>
      </c>
      <c r="B549" s="20" t="s">
        <v>1767</v>
      </c>
      <c r="C549" s="20" t="s">
        <v>1768</v>
      </c>
      <c r="D549" s="20" t="s">
        <v>1769</v>
      </c>
      <c r="E549" s="21" t="s">
        <v>181</v>
      </c>
      <c r="F549" s="21"/>
      <c r="G549" s="18">
        <v>2016</v>
      </c>
      <c r="H549" s="19">
        <v>1</v>
      </c>
      <c r="I549" s="19"/>
      <c r="J549" s="12"/>
      <c r="K549" s="20"/>
      <c r="L549" s="20"/>
      <c r="M549" s="20"/>
      <c r="N549" s="20"/>
      <c r="O549" s="20"/>
      <c r="P549" s="20"/>
      <c r="Q549" s="20"/>
      <c r="R549" s="20"/>
      <c r="S549" s="20"/>
      <c r="T549" s="12"/>
      <c r="U549" s="12"/>
      <c r="V549" s="12"/>
      <c r="W549" s="12"/>
      <c r="X549" s="12"/>
      <c r="Y549" s="12"/>
      <c r="Z549" s="12"/>
    </row>
    <row r="550" spans="1:26" ht="24.75" customHeight="1">
      <c r="A550" s="324" t="s">
        <v>2545</v>
      </c>
      <c r="B550" s="288" t="s">
        <v>2542</v>
      </c>
      <c r="C550" s="288" t="s">
        <v>2543</v>
      </c>
      <c r="D550" s="288" t="s">
        <v>1769</v>
      </c>
      <c r="E550" s="302" t="s">
        <v>24</v>
      </c>
      <c r="F550" s="288"/>
      <c r="G550" s="303" t="s">
        <v>2544</v>
      </c>
      <c r="H550" s="291">
        <v>1</v>
      </c>
      <c r="I550" s="291"/>
      <c r="J550" s="12"/>
      <c r="K550" s="20"/>
      <c r="L550" s="20"/>
      <c r="M550" s="20"/>
      <c r="N550" s="20"/>
      <c r="O550" s="20"/>
      <c r="P550" s="20"/>
      <c r="Q550" s="20"/>
      <c r="R550" s="20"/>
      <c r="S550" s="20"/>
      <c r="T550" s="13"/>
      <c r="U550" s="13"/>
      <c r="V550" s="13"/>
      <c r="W550" s="13"/>
      <c r="X550" s="13"/>
      <c r="Y550" s="13"/>
      <c r="Z550" s="13"/>
    </row>
    <row r="551" spans="1:26" ht="24.75" hidden="1" customHeight="1">
      <c r="A551" s="33" t="s">
        <v>1770</v>
      </c>
      <c r="B551" s="33" t="s">
        <v>183</v>
      </c>
      <c r="C551" s="33" t="s">
        <v>1771</v>
      </c>
      <c r="D551" s="33" t="s">
        <v>1769</v>
      </c>
      <c r="E551" s="39" t="s">
        <v>51</v>
      </c>
      <c r="F551" s="20"/>
      <c r="G551" s="35" t="s">
        <v>70</v>
      </c>
      <c r="H551" s="36">
        <v>1</v>
      </c>
      <c r="I551" s="19"/>
      <c r="J551" s="12"/>
      <c r="K551" s="20"/>
      <c r="L551" s="20"/>
      <c r="M551" s="20"/>
      <c r="N551" s="20"/>
      <c r="O551" s="20"/>
      <c r="P551" s="20"/>
      <c r="Q551" s="20"/>
      <c r="R551" s="20"/>
      <c r="S551" s="20"/>
      <c r="T551" s="13"/>
      <c r="U551" s="13"/>
      <c r="V551" s="13"/>
      <c r="W551" s="13"/>
      <c r="X551" s="13"/>
      <c r="Y551" s="13"/>
      <c r="Z551" s="13"/>
    </row>
    <row r="552" spans="1:26" ht="24.75" hidden="1" customHeight="1">
      <c r="A552" s="176" t="s">
        <v>1772</v>
      </c>
      <c r="B552" s="20" t="s">
        <v>382</v>
      </c>
      <c r="C552" s="20" t="s">
        <v>1773</v>
      </c>
      <c r="D552" s="20" t="s">
        <v>1774</v>
      </c>
      <c r="E552" s="21" t="s">
        <v>181</v>
      </c>
      <c r="F552" s="21"/>
      <c r="G552" s="18">
        <v>2016</v>
      </c>
      <c r="H552" s="19">
        <v>1</v>
      </c>
      <c r="I552" s="19"/>
      <c r="J552" s="12"/>
      <c r="K552" s="20"/>
      <c r="L552" s="20"/>
      <c r="M552" s="20"/>
      <c r="N552" s="20"/>
      <c r="O552" s="20"/>
      <c r="P552" s="20"/>
      <c r="Q552" s="20"/>
      <c r="R552" s="20"/>
      <c r="S552" s="20"/>
      <c r="T552" s="12"/>
      <c r="U552" s="13"/>
      <c r="V552" s="13"/>
      <c r="W552" s="13"/>
      <c r="X552" s="13"/>
      <c r="Y552" s="13"/>
      <c r="Z552" s="13"/>
    </row>
    <row r="553" spans="1:26" ht="24.75" hidden="1" customHeight="1">
      <c r="A553" s="176" t="s">
        <v>1775</v>
      </c>
      <c r="B553" s="20" t="s">
        <v>928</v>
      </c>
      <c r="C553" s="20" t="s">
        <v>1776</v>
      </c>
      <c r="D553" s="20" t="s">
        <v>1777</v>
      </c>
      <c r="E553" s="21" t="s">
        <v>51</v>
      </c>
      <c r="F553" s="21"/>
      <c r="G553" s="18">
        <v>2016</v>
      </c>
      <c r="H553" s="19">
        <v>1</v>
      </c>
      <c r="I553" s="19"/>
      <c r="J553" s="12"/>
      <c r="K553" s="20"/>
      <c r="L553" s="20"/>
      <c r="M553" s="20"/>
      <c r="N553" s="20"/>
      <c r="O553" s="20"/>
      <c r="P553" s="20"/>
      <c r="Q553" s="20"/>
      <c r="R553" s="20"/>
      <c r="S553" s="20"/>
      <c r="T553" s="12"/>
      <c r="U553" s="13"/>
      <c r="V553" s="13"/>
      <c r="W553" s="13"/>
      <c r="X553" s="13"/>
      <c r="Y553" s="13"/>
      <c r="Z553" s="13"/>
    </row>
    <row r="554" spans="1:26" ht="24.75" hidden="1" customHeight="1">
      <c r="A554" s="178" t="str">
        <f>HYPERLINK("mailto:keldin@mauboussin.com","keldin@mauboussin.com")</f>
        <v>keldin@mauboussin.com</v>
      </c>
      <c r="B554" s="15" t="s">
        <v>1778</v>
      </c>
      <c r="C554" s="16" t="s">
        <v>1779</v>
      </c>
      <c r="D554" s="16" t="s">
        <v>1780</v>
      </c>
      <c r="E554" s="17" t="s">
        <v>21</v>
      </c>
      <c r="F554" s="17"/>
      <c r="G554" s="18">
        <v>2015</v>
      </c>
      <c r="H554" s="19">
        <v>1</v>
      </c>
      <c r="I554" s="36">
        <v>0</v>
      </c>
      <c r="J554" s="12"/>
      <c r="K554" s="20"/>
      <c r="L554" s="20"/>
      <c r="M554" s="20"/>
      <c r="N554" s="20"/>
      <c r="O554" s="20"/>
      <c r="P554" s="20"/>
      <c r="Q554" s="20"/>
      <c r="R554" s="20"/>
      <c r="S554" s="20"/>
      <c r="T554" s="12"/>
      <c r="U554" s="12"/>
      <c r="V554" s="12"/>
      <c r="W554" s="12"/>
      <c r="X554" s="12"/>
      <c r="Y554" s="12"/>
      <c r="Z554" s="12"/>
    </row>
    <row r="555" spans="1:26" ht="24.75" hidden="1" customHeight="1">
      <c r="A555" s="176" t="s">
        <v>1781</v>
      </c>
      <c r="B555" s="20" t="s">
        <v>294</v>
      </c>
      <c r="C555" s="20" t="s">
        <v>1782</v>
      </c>
      <c r="D555" s="20" t="s">
        <v>1783</v>
      </c>
      <c r="E555" s="21" t="s">
        <v>325</v>
      </c>
      <c r="F555" s="21"/>
      <c r="G555" s="18">
        <v>2015</v>
      </c>
      <c r="H555" s="19"/>
      <c r="I555" s="19"/>
      <c r="J555" s="12"/>
      <c r="K555" s="20"/>
      <c r="L555" s="20"/>
      <c r="M555" s="20"/>
      <c r="N555" s="20"/>
      <c r="O555" s="20"/>
      <c r="P555" s="20"/>
      <c r="Q555" s="20"/>
      <c r="R555" s="20"/>
      <c r="S555" s="20"/>
      <c r="T555" s="12"/>
      <c r="U555" s="12"/>
      <c r="V555" s="12"/>
      <c r="W555" s="12"/>
      <c r="X555" s="12"/>
      <c r="Y555" s="12"/>
      <c r="Z555" s="12"/>
    </row>
    <row r="556" spans="1:26" ht="24.75" hidden="1" customHeight="1">
      <c r="A556" s="176" t="s">
        <v>1784</v>
      </c>
      <c r="B556" s="20" t="s">
        <v>250</v>
      </c>
      <c r="C556" s="20" t="s">
        <v>1785</v>
      </c>
      <c r="D556" s="20" t="s">
        <v>1786</v>
      </c>
      <c r="E556" s="21" t="s">
        <v>181</v>
      </c>
      <c r="F556" s="21"/>
      <c r="G556" s="18">
        <v>2015</v>
      </c>
      <c r="H556" s="19"/>
      <c r="I556" s="19"/>
      <c r="J556" s="12"/>
      <c r="K556" s="20"/>
      <c r="L556" s="20"/>
      <c r="M556" s="20"/>
      <c r="N556" s="20"/>
      <c r="O556" s="20"/>
      <c r="P556" s="20"/>
      <c r="Q556" s="20"/>
      <c r="R556" s="20"/>
      <c r="S556" s="20"/>
      <c r="T556" s="12"/>
      <c r="U556" s="12"/>
      <c r="V556" s="12"/>
      <c r="W556" s="12"/>
      <c r="X556" s="12"/>
      <c r="Y556" s="12"/>
      <c r="Z556" s="12"/>
    </row>
    <row r="557" spans="1:26" ht="24.75" hidden="1" customHeight="1">
      <c r="A557" s="178" t="str">
        <f>HYPERLINK("mailto:laurent.perrin@paris.fr","laurent.perrin@paris.fr")</f>
        <v>laurent.perrin@paris.fr</v>
      </c>
      <c r="B557" s="20" t="s">
        <v>768</v>
      </c>
      <c r="C557" s="20" t="s">
        <v>1787</v>
      </c>
      <c r="D557" s="20" t="s">
        <v>1788</v>
      </c>
      <c r="E557" s="24" t="s">
        <v>1789</v>
      </c>
      <c r="F557" s="20"/>
      <c r="G557" s="18">
        <v>2015</v>
      </c>
      <c r="H557" s="19"/>
      <c r="I557" s="19"/>
      <c r="J557" s="12"/>
      <c r="K557" s="20"/>
      <c r="L557" s="20"/>
      <c r="M557" s="20"/>
      <c r="N557" s="20"/>
      <c r="O557" s="20"/>
      <c r="P557" s="20"/>
      <c r="Q557" s="20"/>
      <c r="R557" s="20"/>
      <c r="S557" s="20"/>
      <c r="T557" s="12"/>
      <c r="U557" s="12"/>
      <c r="V557" s="12"/>
      <c r="W557" s="12"/>
      <c r="X557" s="12"/>
      <c r="Y557" s="12"/>
      <c r="Z557" s="12"/>
    </row>
    <row r="558" spans="1:26" ht="24" hidden="1" customHeight="1">
      <c r="A558" s="176" t="s">
        <v>1790</v>
      </c>
      <c r="B558" s="20" t="s">
        <v>1791</v>
      </c>
      <c r="C558" s="20" t="s">
        <v>1792</v>
      </c>
      <c r="D558" s="20" t="s">
        <v>1793</v>
      </c>
      <c r="E558" s="21" t="s">
        <v>181</v>
      </c>
      <c r="F558" s="21"/>
      <c r="G558" s="18">
        <v>2016</v>
      </c>
      <c r="H558" s="19">
        <v>1</v>
      </c>
      <c r="I558" s="19"/>
      <c r="J558" s="12"/>
      <c r="K558" s="20"/>
      <c r="L558" s="20"/>
      <c r="M558" s="20"/>
      <c r="N558" s="20" t="s">
        <v>147</v>
      </c>
      <c r="O558" s="20"/>
      <c r="P558" s="20"/>
      <c r="Q558" s="20"/>
      <c r="R558" s="20"/>
      <c r="S558" s="20"/>
      <c r="T558" s="12"/>
      <c r="U558" s="13"/>
      <c r="V558" s="13"/>
      <c r="W558" s="13"/>
      <c r="X558" s="13"/>
      <c r="Y558" s="13"/>
      <c r="Z558" s="13"/>
    </row>
    <row r="559" spans="1:26" ht="24.75" hidden="1" customHeight="1">
      <c r="A559" s="176" t="s">
        <v>1794</v>
      </c>
      <c r="B559" s="20" t="s">
        <v>1588</v>
      </c>
      <c r="C559" s="20" t="s">
        <v>1795</v>
      </c>
      <c r="D559" s="20" t="s">
        <v>1796</v>
      </c>
      <c r="E559" s="21" t="s">
        <v>181</v>
      </c>
      <c r="F559" s="21"/>
      <c r="G559" s="18">
        <v>2015</v>
      </c>
      <c r="H559" s="19">
        <v>1</v>
      </c>
      <c r="I559" s="19"/>
      <c r="J559" s="12"/>
      <c r="K559" s="20"/>
      <c r="L559" s="20"/>
      <c r="M559" s="20"/>
      <c r="N559" s="20"/>
      <c r="O559" s="20"/>
      <c r="P559" s="20"/>
      <c r="Q559" s="20"/>
      <c r="R559" s="20"/>
      <c r="S559" s="20"/>
      <c r="T559" s="12"/>
      <c r="U559" s="13"/>
      <c r="V559" s="13"/>
      <c r="W559" s="13"/>
      <c r="X559" s="13"/>
      <c r="Y559" s="13"/>
      <c r="Z559" s="13"/>
    </row>
    <row r="560" spans="1:26" ht="24.75" hidden="1" customHeight="1">
      <c r="A560" s="176" t="s">
        <v>1797</v>
      </c>
      <c r="B560" s="20" t="s">
        <v>438</v>
      </c>
      <c r="C560" s="20" t="s">
        <v>1798</v>
      </c>
      <c r="D560" s="20" t="s">
        <v>1799</v>
      </c>
      <c r="E560" s="21"/>
      <c r="F560" s="21"/>
      <c r="G560" s="18"/>
      <c r="H560" s="19"/>
      <c r="I560" s="19"/>
      <c r="J560" s="12"/>
      <c r="K560" s="20"/>
      <c r="L560" s="20"/>
      <c r="M560" s="20"/>
      <c r="N560" s="20"/>
      <c r="O560" s="20"/>
      <c r="P560" s="20"/>
      <c r="Q560" s="20"/>
      <c r="R560" s="20"/>
      <c r="S560" s="20"/>
      <c r="T560" s="12"/>
      <c r="U560" s="13"/>
      <c r="V560" s="13"/>
      <c r="W560" s="13"/>
      <c r="X560" s="13"/>
      <c r="Y560" s="13"/>
      <c r="Z560" s="13"/>
    </row>
    <row r="561" spans="1:26" ht="24.75" hidden="1" customHeight="1">
      <c r="A561" s="180" t="s">
        <v>1800</v>
      </c>
      <c r="B561" s="20" t="s">
        <v>1801</v>
      </c>
      <c r="C561" s="20" t="s">
        <v>1802</v>
      </c>
      <c r="D561" s="20" t="s">
        <v>1803</v>
      </c>
      <c r="E561" s="21" t="s">
        <v>181</v>
      </c>
      <c r="F561" s="21"/>
      <c r="G561" s="18">
        <v>2015</v>
      </c>
      <c r="H561" s="19">
        <v>1</v>
      </c>
      <c r="I561" s="19"/>
      <c r="J561" s="12"/>
      <c r="K561" s="20"/>
      <c r="L561" s="20"/>
      <c r="M561" s="20"/>
      <c r="N561" s="20"/>
      <c r="O561" s="20"/>
      <c r="P561" s="20"/>
      <c r="Q561" s="20"/>
      <c r="R561" s="20"/>
      <c r="S561" s="20"/>
      <c r="T561" s="12"/>
      <c r="U561" s="13"/>
      <c r="V561" s="13"/>
      <c r="W561" s="13"/>
      <c r="X561" s="13"/>
      <c r="Y561" s="13"/>
      <c r="Z561" s="13"/>
    </row>
    <row r="562" spans="1:26" ht="24.75" hidden="1" customHeight="1">
      <c r="A562" s="181" t="s">
        <v>1804</v>
      </c>
      <c r="B562" s="49" t="s">
        <v>1805</v>
      </c>
      <c r="C562" s="49" t="s">
        <v>1806</v>
      </c>
      <c r="D562" s="49" t="s">
        <v>1807</v>
      </c>
      <c r="E562" s="52" t="s">
        <v>34</v>
      </c>
      <c r="F562" s="52"/>
      <c r="G562" s="53">
        <v>2016</v>
      </c>
      <c r="H562" s="54">
        <v>1</v>
      </c>
      <c r="I562" s="54"/>
      <c r="J562" s="72"/>
      <c r="K562" s="49"/>
      <c r="L562" s="49"/>
      <c r="M562" s="49"/>
      <c r="N562" s="49"/>
      <c r="O562" s="49"/>
      <c r="P562" s="49"/>
      <c r="Q562" s="49"/>
      <c r="R562" s="49"/>
      <c r="S562" s="49"/>
      <c r="T562" s="12"/>
      <c r="U562" s="13"/>
      <c r="V562" s="13"/>
      <c r="W562" s="13"/>
      <c r="X562" s="13"/>
      <c r="Y562" s="13"/>
      <c r="Z562" s="13"/>
    </row>
    <row r="563" spans="1:26" ht="24.75" hidden="1" customHeight="1">
      <c r="A563" s="182" t="str">
        <f>HYPERLINK("mailto:sp.ministre@culture.gouv.fr","sp.ministre@culture.gouv.fr")</f>
        <v>sp.ministre@culture.gouv.fr</v>
      </c>
      <c r="B563" s="49" t="s">
        <v>1808</v>
      </c>
      <c r="C563" s="108" t="s">
        <v>1809</v>
      </c>
      <c r="D563" s="49" t="s">
        <v>1810</v>
      </c>
      <c r="E563" s="51" t="s">
        <v>34</v>
      </c>
      <c r="F563" s="52"/>
      <c r="G563" s="53">
        <v>2016</v>
      </c>
      <c r="H563" s="54">
        <v>1</v>
      </c>
      <c r="I563" s="54"/>
      <c r="J563" s="72"/>
      <c r="K563" s="49"/>
      <c r="L563" s="49"/>
      <c r="M563" s="49"/>
      <c r="N563" s="49"/>
      <c r="O563" s="49"/>
      <c r="P563" s="49"/>
      <c r="Q563" s="49"/>
      <c r="R563" s="49"/>
      <c r="S563" s="49"/>
      <c r="T563" s="12"/>
      <c r="U563" s="12"/>
      <c r="V563" s="12"/>
      <c r="W563" s="12"/>
      <c r="X563" s="12"/>
      <c r="Y563" s="12"/>
      <c r="Z563" s="12"/>
    </row>
    <row r="564" spans="1:26" ht="24.75" hidden="1" customHeight="1">
      <c r="A564" s="180" t="s">
        <v>1811</v>
      </c>
      <c r="B564" s="20" t="s">
        <v>1812</v>
      </c>
      <c r="C564" s="20" t="s">
        <v>1813</v>
      </c>
      <c r="D564" s="20" t="s">
        <v>1810</v>
      </c>
      <c r="E564" s="24" t="s">
        <v>34</v>
      </c>
      <c r="F564" s="21"/>
      <c r="G564" s="18">
        <v>2016</v>
      </c>
      <c r="H564" s="19">
        <v>1</v>
      </c>
      <c r="I564" s="19"/>
      <c r="J564" s="12"/>
      <c r="K564" s="20"/>
      <c r="L564" s="20"/>
      <c r="M564" s="20"/>
      <c r="N564" s="20"/>
      <c r="O564" s="20"/>
      <c r="P564" s="20"/>
      <c r="Q564" s="20"/>
      <c r="R564" s="20"/>
      <c r="S564" s="20"/>
      <c r="T564" s="12"/>
      <c r="U564" s="72"/>
      <c r="V564" s="72"/>
      <c r="W564" s="72"/>
      <c r="X564" s="72"/>
      <c r="Y564" s="72"/>
      <c r="Z564" s="72"/>
    </row>
    <row r="565" spans="1:26" ht="24.75" hidden="1" customHeight="1">
      <c r="A565" s="176" t="s">
        <v>1814</v>
      </c>
      <c r="B565" s="20"/>
      <c r="C565" s="20" t="s">
        <v>1815</v>
      </c>
      <c r="D565" s="20" t="s">
        <v>1810</v>
      </c>
      <c r="E565" s="24" t="s">
        <v>34</v>
      </c>
      <c r="F565" s="21"/>
      <c r="G565" s="18">
        <v>2016</v>
      </c>
      <c r="H565" s="19">
        <v>1</v>
      </c>
      <c r="I565" s="19"/>
      <c r="J565" s="12"/>
      <c r="K565" s="20"/>
      <c r="L565" s="20"/>
      <c r="M565" s="20"/>
      <c r="N565" s="20"/>
      <c r="O565" s="20"/>
      <c r="P565" s="20"/>
      <c r="Q565" s="20"/>
      <c r="R565" s="20"/>
      <c r="S565" s="20"/>
      <c r="T565" s="12"/>
      <c r="U565" s="13"/>
      <c r="V565" s="13"/>
      <c r="W565" s="13"/>
      <c r="X565" s="13"/>
      <c r="Y565" s="13"/>
      <c r="Z565" s="13"/>
    </row>
    <row r="566" spans="1:26" ht="24.75" hidden="1" customHeight="1">
      <c r="A566" s="182" t="str">
        <f>HYPERLINK("mailto:secretariat.directeur@culture.gouv.fr","secretariat.directeur@culture.gouv.fr")</f>
        <v>secretariat.directeur@culture.gouv.fr</v>
      </c>
      <c r="B566" s="49" t="s">
        <v>1316</v>
      </c>
      <c r="C566" s="108" t="s">
        <v>1816</v>
      </c>
      <c r="D566" s="49" t="s">
        <v>1817</v>
      </c>
      <c r="E566" s="51" t="s">
        <v>34</v>
      </c>
      <c r="F566" s="52"/>
      <c r="G566" s="53">
        <v>2016</v>
      </c>
      <c r="H566" s="54">
        <v>1</v>
      </c>
      <c r="I566" s="54"/>
      <c r="J566" s="72"/>
      <c r="K566" s="49"/>
      <c r="L566" s="49"/>
      <c r="M566" s="49"/>
      <c r="N566" s="49"/>
      <c r="O566" s="49"/>
      <c r="P566" s="49"/>
      <c r="Q566" s="49"/>
      <c r="R566" s="49"/>
      <c r="S566" s="49"/>
      <c r="T566" s="12"/>
      <c r="U566" s="12"/>
      <c r="V566" s="12"/>
      <c r="W566" s="12"/>
      <c r="X566" s="12"/>
      <c r="Y566" s="12"/>
      <c r="Z566" s="12"/>
    </row>
    <row r="567" spans="1:26" ht="24.75" hidden="1" customHeight="1">
      <c r="A567" s="178" t="str">
        <f>HYPERLINK("mailto:marie-ange.masson@culture.gouv.fr","marie-ange.masson@culture.gouv.fr")</f>
        <v>marie-ange.masson@culture.gouv.fr</v>
      </c>
      <c r="B567" s="20" t="s">
        <v>123</v>
      </c>
      <c r="C567" s="20" t="s">
        <v>1818</v>
      </c>
      <c r="D567" s="20" t="s">
        <v>1819</v>
      </c>
      <c r="E567" s="24" t="s">
        <v>51</v>
      </c>
      <c r="F567" s="21"/>
      <c r="G567" s="18">
        <v>2016</v>
      </c>
      <c r="H567" s="19">
        <v>1</v>
      </c>
      <c r="I567" s="19"/>
      <c r="J567" s="12"/>
      <c r="K567" s="20"/>
      <c r="L567" s="20"/>
      <c r="M567" s="20"/>
      <c r="N567" s="20"/>
      <c r="O567" s="20"/>
      <c r="P567" s="20"/>
      <c r="Q567" s="20"/>
      <c r="R567" s="20"/>
      <c r="S567" s="20"/>
      <c r="T567" s="12"/>
      <c r="U567" s="13"/>
      <c r="V567" s="13"/>
      <c r="W567" s="13"/>
      <c r="X567" s="13"/>
      <c r="Y567" s="13"/>
      <c r="Z567" s="13"/>
    </row>
    <row r="568" spans="1:26" ht="24.75" hidden="1" customHeight="1">
      <c r="A568" s="176" t="s">
        <v>1820</v>
      </c>
      <c r="B568" s="20" t="s">
        <v>84</v>
      </c>
      <c r="C568" s="20" t="s">
        <v>1821</v>
      </c>
      <c r="D568" s="20" t="s">
        <v>1822</v>
      </c>
      <c r="E568" s="24" t="s">
        <v>51</v>
      </c>
      <c r="F568" s="21"/>
      <c r="G568" s="18">
        <v>2015</v>
      </c>
      <c r="H568" s="19">
        <v>1</v>
      </c>
      <c r="I568" s="36">
        <v>1</v>
      </c>
      <c r="J568" s="12"/>
      <c r="K568" s="20"/>
      <c r="L568" s="20"/>
      <c r="M568" s="66"/>
      <c r="N568" s="66"/>
      <c r="O568" s="66" t="s">
        <v>147</v>
      </c>
      <c r="P568" s="66"/>
      <c r="Q568" s="66"/>
      <c r="R568" s="66"/>
      <c r="S568" s="20"/>
      <c r="T568" s="12"/>
      <c r="U568" s="13"/>
      <c r="V568" s="13"/>
      <c r="W568" s="13"/>
      <c r="X568" s="13"/>
      <c r="Y568" s="13"/>
      <c r="Z568" s="13"/>
    </row>
    <row r="569" spans="1:26" ht="24.75" hidden="1" customHeight="1">
      <c r="A569" s="182" t="str">
        <f>HYPERLINK("mailto:Laurence.wurtz@femmes.gouv.fr","Laurence.wurtz@femmes.gouv.fr")</f>
        <v>Laurence.wurtz@femmes.gouv.fr</v>
      </c>
      <c r="B569" s="49" t="s">
        <v>1271</v>
      </c>
      <c r="C569" s="49" t="s">
        <v>1823</v>
      </c>
      <c r="D569" s="49" t="s">
        <v>1824</v>
      </c>
      <c r="E569" s="51" t="s">
        <v>1825</v>
      </c>
      <c r="F569" s="52"/>
      <c r="G569" s="53">
        <v>2016</v>
      </c>
      <c r="H569" s="19">
        <v>1</v>
      </c>
      <c r="I569" s="54"/>
      <c r="J569" s="72"/>
      <c r="K569" s="49"/>
      <c r="L569" s="49"/>
      <c r="M569" s="49"/>
      <c r="N569" s="49"/>
      <c r="O569" s="49"/>
      <c r="P569" s="49"/>
      <c r="Q569" s="49"/>
      <c r="R569" s="49"/>
      <c r="S569" s="49"/>
      <c r="T569" s="12"/>
      <c r="U569" s="13"/>
      <c r="V569" s="13"/>
      <c r="W569" s="13"/>
      <c r="X569" s="13"/>
      <c r="Y569" s="13"/>
      <c r="Z569" s="13"/>
    </row>
    <row r="570" spans="1:26" ht="24.75" hidden="1" customHeight="1">
      <c r="A570" s="183" t="s">
        <v>1826</v>
      </c>
      <c r="B570" s="133" t="s">
        <v>438</v>
      </c>
      <c r="C570" s="133" t="s">
        <v>1827</v>
      </c>
      <c r="D570" s="133" t="s">
        <v>1828</v>
      </c>
      <c r="E570" s="184" t="s">
        <v>21</v>
      </c>
      <c r="F570" s="184"/>
      <c r="G570" s="134">
        <v>2015</v>
      </c>
      <c r="H570" s="185">
        <v>1</v>
      </c>
      <c r="I570" s="185"/>
      <c r="J570" s="12"/>
      <c r="K570" s="20"/>
      <c r="L570" s="20"/>
      <c r="M570" s="20"/>
      <c r="N570" s="20"/>
      <c r="O570" s="20"/>
      <c r="P570" s="20"/>
      <c r="Q570" s="20"/>
      <c r="R570" s="20"/>
      <c r="S570" s="20"/>
      <c r="T570" s="12"/>
      <c r="U570" s="13"/>
      <c r="V570" s="13"/>
      <c r="W570" s="13"/>
      <c r="X570" s="13"/>
      <c r="Y570" s="13"/>
      <c r="Z570" s="13"/>
    </row>
    <row r="571" spans="1:26" ht="24.75" hidden="1" customHeight="1">
      <c r="A571" s="178" t="str">
        <f>HYPERLINK("mailto:florence.demoy@moncler.com","florence.demoy@moncler.com")</f>
        <v>florence.demoy@moncler.com</v>
      </c>
      <c r="B571" s="15" t="s">
        <v>113</v>
      </c>
      <c r="C571" s="15" t="s">
        <v>1829</v>
      </c>
      <c r="D571" s="15" t="s">
        <v>1830</v>
      </c>
      <c r="E571" s="17" t="s">
        <v>21</v>
      </c>
      <c r="F571" s="17"/>
      <c r="G571" s="18">
        <v>2015</v>
      </c>
      <c r="H571" s="19">
        <v>1</v>
      </c>
      <c r="I571" s="19"/>
      <c r="J571" s="12"/>
      <c r="K571" s="20"/>
      <c r="L571" s="20"/>
      <c r="M571" s="20"/>
      <c r="N571" s="20"/>
      <c r="O571" s="20"/>
      <c r="P571" s="20"/>
      <c r="Q571" s="20"/>
      <c r="R571" s="20"/>
      <c r="S571" s="20"/>
      <c r="T571" s="12"/>
      <c r="U571" s="13"/>
      <c r="V571" s="13"/>
      <c r="W571" s="13"/>
      <c r="X571" s="13"/>
      <c r="Y571" s="13"/>
      <c r="Z571" s="13"/>
    </row>
    <row r="572" spans="1:26" ht="24.75" hidden="1" customHeight="1">
      <c r="A572" s="180" t="s">
        <v>1831</v>
      </c>
      <c r="B572" s="20" t="s">
        <v>1832</v>
      </c>
      <c r="C572" s="20" t="s">
        <v>1833</v>
      </c>
      <c r="D572" s="20" t="s">
        <v>1834</v>
      </c>
      <c r="E572" s="21" t="s">
        <v>51</v>
      </c>
      <c r="F572" s="21"/>
      <c r="G572" s="18">
        <v>2016</v>
      </c>
      <c r="H572" s="19">
        <v>1</v>
      </c>
      <c r="I572" s="19"/>
      <c r="J572" s="12"/>
      <c r="K572" s="20"/>
      <c r="L572" s="20"/>
      <c r="M572" s="20"/>
      <c r="N572" s="20"/>
      <c r="O572" s="20"/>
      <c r="P572" s="20"/>
      <c r="Q572" s="20"/>
      <c r="R572" s="20"/>
      <c r="S572" s="20"/>
      <c r="T572" s="12"/>
      <c r="U572" s="13"/>
      <c r="V572" s="13"/>
      <c r="W572" s="13"/>
      <c r="X572" s="13"/>
      <c r="Y572" s="13"/>
      <c r="Z572" s="13"/>
    </row>
    <row r="573" spans="1:26" ht="24.75" hidden="1" customHeight="1">
      <c r="A573" s="176" t="s">
        <v>1835</v>
      </c>
      <c r="B573" s="42" t="s">
        <v>1045</v>
      </c>
      <c r="C573" s="43" t="s">
        <v>1836</v>
      </c>
      <c r="D573" s="43" t="s">
        <v>1837</v>
      </c>
      <c r="E573" s="21" t="s">
        <v>29</v>
      </c>
      <c r="F573" s="21"/>
      <c r="G573" s="18">
        <v>2015</v>
      </c>
      <c r="H573" s="19"/>
      <c r="I573" s="19"/>
      <c r="J573" s="13"/>
      <c r="K573" s="20"/>
      <c r="L573" s="20"/>
      <c r="M573" s="20"/>
      <c r="N573" s="20"/>
      <c r="O573" s="20"/>
      <c r="P573" s="20"/>
      <c r="Q573" s="20"/>
      <c r="R573" s="20"/>
      <c r="S573" s="20"/>
      <c r="T573" s="12"/>
      <c r="U573" s="12"/>
      <c r="V573" s="12"/>
      <c r="W573" s="12"/>
      <c r="X573" s="12"/>
      <c r="Y573" s="12"/>
      <c r="Z573" s="12"/>
    </row>
    <row r="574" spans="1:26" ht="24.75" hidden="1" customHeight="1">
      <c r="A574" s="176" t="s">
        <v>1838</v>
      </c>
      <c r="B574" s="20" t="s">
        <v>161</v>
      </c>
      <c r="C574" s="20" t="s">
        <v>1839</v>
      </c>
      <c r="D574" s="16" t="s">
        <v>1840</v>
      </c>
      <c r="E574" s="17" t="s">
        <v>21</v>
      </c>
      <c r="F574" s="17"/>
      <c r="G574" s="18">
        <v>2015</v>
      </c>
      <c r="H574" s="19">
        <v>1</v>
      </c>
      <c r="I574" s="19"/>
      <c r="J574" s="12"/>
      <c r="K574" s="20"/>
      <c r="L574" s="20"/>
      <c r="M574" s="20"/>
      <c r="N574" s="20"/>
      <c r="O574" s="20"/>
      <c r="P574" s="20"/>
      <c r="Q574" s="20"/>
      <c r="R574" s="20"/>
      <c r="S574" s="20"/>
      <c r="T574" s="12"/>
      <c r="U574" s="12"/>
      <c r="V574" s="12"/>
      <c r="W574" s="12"/>
      <c r="X574" s="12"/>
      <c r="Y574" s="12"/>
      <c r="Z574" s="12"/>
    </row>
    <row r="575" spans="1:26" ht="24.75" hidden="1" customHeight="1">
      <c r="A575" s="178" t="str">
        <f>HYPERLINK("mailto:d.jocquel@montblanc.fr","d.jocquel@montblanc.fr")</f>
        <v>d.jocquel@montblanc.fr</v>
      </c>
      <c r="B575" s="14" t="s">
        <v>161</v>
      </c>
      <c r="C575" s="14" t="s">
        <v>1839</v>
      </c>
      <c r="D575" s="16" t="s">
        <v>1840</v>
      </c>
      <c r="E575" s="17" t="s">
        <v>21</v>
      </c>
      <c r="F575" s="17"/>
      <c r="G575" s="18">
        <v>2015</v>
      </c>
      <c r="H575" s="19">
        <v>1</v>
      </c>
      <c r="I575" s="19"/>
      <c r="J575" s="12"/>
      <c r="K575" s="20"/>
      <c r="L575" s="20"/>
      <c r="M575" s="20"/>
      <c r="N575" s="20"/>
      <c r="O575" s="20"/>
      <c r="P575" s="20"/>
      <c r="Q575" s="20"/>
      <c r="R575" s="20"/>
      <c r="S575" s="20"/>
      <c r="T575" s="12"/>
      <c r="U575" s="12"/>
      <c r="V575" s="12"/>
      <c r="W575" s="12"/>
      <c r="X575" s="12"/>
      <c r="Y575" s="12"/>
      <c r="Z575" s="12"/>
    </row>
    <row r="576" spans="1:26" ht="24.75" hidden="1" customHeight="1">
      <c r="A576" s="176" t="s">
        <v>1841</v>
      </c>
      <c r="B576" s="20" t="s">
        <v>1842</v>
      </c>
      <c r="C576" s="20" t="s">
        <v>1843</v>
      </c>
      <c r="D576" s="20" t="s">
        <v>1844</v>
      </c>
      <c r="E576" s="21"/>
      <c r="F576" s="21"/>
      <c r="G576" s="18"/>
      <c r="H576" s="19"/>
      <c r="I576" s="19"/>
      <c r="J576" s="12"/>
      <c r="K576" s="20"/>
      <c r="L576" s="20"/>
      <c r="M576" s="20"/>
      <c r="N576" s="20"/>
      <c r="O576" s="20"/>
      <c r="P576" s="20"/>
      <c r="Q576" s="20"/>
      <c r="R576" s="20"/>
      <c r="S576" s="20"/>
      <c r="T576" s="12"/>
      <c r="U576" s="13"/>
      <c r="V576" s="13"/>
      <c r="W576" s="13"/>
      <c r="X576" s="13"/>
      <c r="Y576" s="13"/>
      <c r="Z576" s="13"/>
    </row>
    <row r="577" spans="1:26" ht="24.75" hidden="1" customHeight="1">
      <c r="A577" s="176" t="s">
        <v>1845</v>
      </c>
      <c r="B577" s="20" t="s">
        <v>268</v>
      </c>
      <c r="C577" s="20" t="s">
        <v>1846</v>
      </c>
      <c r="D577" s="20" t="s">
        <v>1847</v>
      </c>
      <c r="E577" s="21" t="s">
        <v>51</v>
      </c>
      <c r="F577" s="21"/>
      <c r="G577" s="18">
        <v>2016</v>
      </c>
      <c r="H577" s="19">
        <v>1</v>
      </c>
      <c r="I577" s="19"/>
      <c r="J577" s="12"/>
      <c r="K577" s="20"/>
      <c r="L577" s="20"/>
      <c r="M577" s="20"/>
      <c r="N577" s="20"/>
      <c r="O577" s="20"/>
      <c r="P577" s="20"/>
      <c r="Q577" s="20"/>
      <c r="R577" s="20"/>
      <c r="S577" s="20"/>
      <c r="T577" s="12"/>
      <c r="U577" s="13"/>
      <c r="V577" s="13"/>
      <c r="W577" s="13"/>
      <c r="X577" s="13"/>
      <c r="Y577" s="13"/>
      <c r="Z577" s="13"/>
    </row>
    <row r="578" spans="1:26" ht="24.75" hidden="1" customHeight="1">
      <c r="A578" s="176" t="s">
        <v>1848</v>
      </c>
      <c r="B578" s="20" t="s">
        <v>1849</v>
      </c>
      <c r="C578" s="20" t="s">
        <v>1850</v>
      </c>
      <c r="D578" s="20" t="s">
        <v>1851</v>
      </c>
      <c r="E578" s="21" t="s">
        <v>51</v>
      </c>
      <c r="F578" s="21"/>
      <c r="G578" s="18">
        <v>2016</v>
      </c>
      <c r="H578" s="19">
        <v>1</v>
      </c>
      <c r="I578" s="19"/>
      <c r="J578" s="12"/>
      <c r="K578" s="20"/>
      <c r="L578" s="20"/>
      <c r="M578" s="20"/>
      <c r="N578" s="20"/>
      <c r="O578" s="20"/>
      <c r="P578" s="20"/>
      <c r="Q578" s="20"/>
      <c r="R578" s="20"/>
      <c r="S578" s="20"/>
      <c r="T578" s="12"/>
      <c r="U578" s="13"/>
      <c r="V578" s="13"/>
      <c r="W578" s="13"/>
      <c r="X578" s="13"/>
      <c r="Y578" s="13"/>
      <c r="Z578" s="13"/>
    </row>
    <row r="579" spans="1:26" ht="24.75" hidden="1" customHeight="1">
      <c r="A579" s="186" t="s">
        <v>1852</v>
      </c>
      <c r="B579" s="64" t="s">
        <v>352</v>
      </c>
      <c r="C579" s="64" t="s">
        <v>1853</v>
      </c>
      <c r="D579" s="64" t="s">
        <v>300</v>
      </c>
      <c r="E579" s="46" t="s">
        <v>42</v>
      </c>
      <c r="F579" s="27"/>
      <c r="G579" s="28">
        <v>2015</v>
      </c>
      <c r="H579" s="29"/>
      <c r="I579" s="29"/>
      <c r="J579" s="12"/>
      <c r="K579" s="20"/>
      <c r="L579" s="20"/>
      <c r="M579" s="20"/>
      <c r="N579" s="20"/>
      <c r="O579" s="20"/>
      <c r="P579" s="20"/>
      <c r="Q579" s="20"/>
      <c r="R579" s="20"/>
      <c r="S579" s="20"/>
      <c r="T579" s="12"/>
      <c r="U579" s="12"/>
      <c r="V579" s="12"/>
      <c r="W579" s="12"/>
      <c r="X579" s="12"/>
      <c r="Y579" s="12"/>
      <c r="Z579" s="12"/>
    </row>
    <row r="580" spans="1:26" ht="24.75" hidden="1" customHeight="1">
      <c r="A580" s="187" t="str">
        <f>HYPERLINK("mailto:aline.damoiseau@culture.gouv.fr","aline.damoiseau@culture.gouv.fr")</f>
        <v>aline.damoiseau@culture.gouv.fr</v>
      </c>
      <c r="B580" s="20" t="s">
        <v>1854</v>
      </c>
      <c r="C580" s="20" t="s">
        <v>1855</v>
      </c>
      <c r="D580" s="20" t="s">
        <v>1856</v>
      </c>
      <c r="E580" s="40" t="s">
        <v>51</v>
      </c>
      <c r="F580" s="20"/>
      <c r="G580" s="53">
        <v>2016</v>
      </c>
      <c r="H580" s="19">
        <v>1</v>
      </c>
      <c r="I580" s="19"/>
      <c r="J580" s="12"/>
      <c r="K580" s="20"/>
      <c r="L580" s="20"/>
      <c r="M580" s="20"/>
      <c r="N580" s="20"/>
      <c r="O580" s="20"/>
      <c r="P580" s="20"/>
      <c r="Q580" s="20"/>
      <c r="R580" s="20"/>
      <c r="S580" s="20"/>
      <c r="T580" s="13"/>
      <c r="U580" s="13"/>
      <c r="V580" s="13"/>
      <c r="W580" s="13"/>
      <c r="X580" s="13"/>
      <c r="Y580" s="13"/>
      <c r="Z580" s="13"/>
    </row>
    <row r="581" spans="1:26" ht="24.75" hidden="1" customHeight="1">
      <c r="A581" s="188" t="str">
        <f>HYPERLINK("mailto:POEHLMANNANNETTE@gmail.com","POEHLMANNANNETTE@gmail.com")</f>
        <v>POEHLMANNANNETTE@gmail.com</v>
      </c>
      <c r="B581" s="20" t="s">
        <v>1857</v>
      </c>
      <c r="C581" s="20" t="s">
        <v>1858</v>
      </c>
      <c r="D581" s="20" t="s">
        <v>1859</v>
      </c>
      <c r="E581" s="21" t="s">
        <v>181</v>
      </c>
      <c r="F581" s="21"/>
      <c r="G581" s="18">
        <v>2016</v>
      </c>
      <c r="H581" s="19"/>
      <c r="I581" s="19"/>
      <c r="J581" s="12"/>
      <c r="K581" s="20"/>
      <c r="L581" s="20"/>
      <c r="M581" s="20"/>
      <c r="N581" s="20"/>
      <c r="O581" s="20"/>
      <c r="P581" s="20"/>
      <c r="Q581" s="20"/>
      <c r="R581" s="20"/>
      <c r="S581" s="20"/>
      <c r="T581" s="12"/>
      <c r="U581" s="12"/>
      <c r="V581" s="12"/>
      <c r="W581" s="12"/>
      <c r="X581" s="12"/>
      <c r="Y581" s="12"/>
      <c r="Z581" s="12"/>
    </row>
    <row r="582" spans="1:26" ht="24.75" hidden="1" customHeight="1">
      <c r="A582" s="176" t="s">
        <v>1860</v>
      </c>
      <c r="B582" s="20" t="s">
        <v>636</v>
      </c>
      <c r="C582" s="20" t="s">
        <v>1861</v>
      </c>
      <c r="D582" s="20" t="s">
        <v>1291</v>
      </c>
      <c r="E582" s="21" t="s">
        <v>130</v>
      </c>
      <c r="F582" s="21"/>
      <c r="G582" s="18">
        <v>2015</v>
      </c>
      <c r="H582" s="19"/>
      <c r="I582" s="19"/>
      <c r="J582" s="12"/>
      <c r="K582" s="20"/>
      <c r="L582" s="20"/>
      <c r="M582" s="20"/>
      <c r="N582" s="20"/>
      <c r="O582" s="20"/>
      <c r="P582" s="20"/>
      <c r="Q582" s="20" t="s">
        <v>147</v>
      </c>
      <c r="R582" s="20"/>
      <c r="S582" s="20"/>
      <c r="T582" s="12"/>
      <c r="U582" s="12"/>
      <c r="V582" s="12"/>
      <c r="W582" s="12"/>
      <c r="X582" s="12"/>
      <c r="Y582" s="12"/>
      <c r="Z582" s="12"/>
    </row>
    <row r="583" spans="1:26" ht="24.75" hidden="1" customHeight="1">
      <c r="A583" s="84" t="str">
        <f>HYPERLINK("mailto:marie-france.cocheteux@culture.gouv.fr","marie-france.cocheteux@culture.gouv.fr")</f>
        <v>marie-france.cocheteux@culture.gouv.fr</v>
      </c>
      <c r="B583" s="20" t="s">
        <v>1862</v>
      </c>
      <c r="C583" s="20" t="s">
        <v>1863</v>
      </c>
      <c r="D583" s="20" t="s">
        <v>1856</v>
      </c>
      <c r="E583" s="40" t="s">
        <v>51</v>
      </c>
      <c r="F583" s="20"/>
      <c r="G583" s="53">
        <v>2016</v>
      </c>
      <c r="H583" s="19">
        <v>1</v>
      </c>
      <c r="I583" s="19"/>
      <c r="J583" s="12"/>
      <c r="K583" s="20"/>
      <c r="L583" s="20"/>
      <c r="M583" s="20"/>
      <c r="N583" s="20"/>
      <c r="O583" s="20"/>
      <c r="P583" s="20"/>
      <c r="Q583" s="20"/>
      <c r="R583" s="20"/>
      <c r="S583" s="20"/>
      <c r="T583" s="13"/>
      <c r="U583" s="13"/>
      <c r="V583" s="13"/>
      <c r="W583" s="13"/>
      <c r="X583" s="13"/>
      <c r="Y583" s="13"/>
      <c r="Z583" s="13"/>
    </row>
    <row r="584" spans="1:26" ht="24.75" hidden="1" customHeight="1">
      <c r="A584" s="189" t="str">
        <f>HYPERLINK("mailto:elisabeth.taburet-delahaye@culture.gouv.fr","elisabeth.taburet-delahaye@culture.gouv.fr")</f>
        <v>elisabeth.taburet-delahaye@culture.gouv.fr</v>
      </c>
      <c r="B584" s="190" t="s">
        <v>1864</v>
      </c>
      <c r="C584" s="190" t="s">
        <v>1865</v>
      </c>
      <c r="D584" s="190" t="s">
        <v>1856</v>
      </c>
      <c r="E584" s="191" t="s">
        <v>51</v>
      </c>
      <c r="F584" s="190"/>
      <c r="G584" s="192">
        <v>2016</v>
      </c>
      <c r="H584" s="193">
        <v>1</v>
      </c>
      <c r="I584" s="193"/>
      <c r="J584" s="190"/>
      <c r="K584" s="190"/>
      <c r="L584" s="190"/>
      <c r="M584" s="190"/>
      <c r="N584" s="190"/>
      <c r="O584" s="190"/>
      <c r="P584" s="190"/>
      <c r="Q584" s="190"/>
      <c r="R584" s="190"/>
      <c r="S584" s="190"/>
      <c r="T584" s="13"/>
      <c r="U584" s="13"/>
      <c r="V584" s="13"/>
      <c r="W584" s="13"/>
      <c r="X584" s="13"/>
      <c r="Y584" s="13"/>
      <c r="Z584" s="13"/>
    </row>
    <row r="585" spans="1:26" ht="24.75" hidden="1" customHeight="1">
      <c r="A585" s="194" t="str">
        <f>HYPERLINK("mailto:Axel.villechaize@culture.gouv.fr","Axel.villechaize@culture.gouv.fr")</f>
        <v>Axel.villechaize@culture.gouv.fr</v>
      </c>
      <c r="B585" s="195" t="s">
        <v>1866</v>
      </c>
      <c r="C585" s="195" t="s">
        <v>1867</v>
      </c>
      <c r="D585" s="195" t="s">
        <v>1856</v>
      </c>
      <c r="E585" s="196" t="s">
        <v>51</v>
      </c>
      <c r="F585" s="195"/>
      <c r="G585" s="197">
        <v>2016</v>
      </c>
      <c r="H585" s="198">
        <v>1</v>
      </c>
      <c r="I585" s="198"/>
      <c r="J585" s="195"/>
      <c r="K585" s="195"/>
      <c r="L585" s="195"/>
      <c r="M585" s="195"/>
      <c r="N585" s="195"/>
      <c r="O585" s="195"/>
      <c r="P585" s="195"/>
      <c r="Q585" s="195"/>
      <c r="R585" s="195"/>
      <c r="S585" s="195"/>
      <c r="T585" s="13"/>
      <c r="U585" s="13"/>
      <c r="V585" s="13"/>
      <c r="W585" s="13"/>
      <c r="X585" s="13"/>
      <c r="Y585" s="13"/>
      <c r="Z585" s="13"/>
    </row>
    <row r="586" spans="1:26" ht="24.75" hidden="1" customHeight="1">
      <c r="A586" s="199" t="s">
        <v>1868</v>
      </c>
      <c r="B586" s="20" t="s">
        <v>22</v>
      </c>
      <c r="C586" s="20" t="s">
        <v>1869</v>
      </c>
      <c r="D586" s="20" t="s">
        <v>1870</v>
      </c>
      <c r="E586" s="21" t="s">
        <v>51</v>
      </c>
      <c r="F586" s="21"/>
      <c r="G586" s="18">
        <v>2016</v>
      </c>
      <c r="H586" s="19">
        <v>1</v>
      </c>
      <c r="I586" s="19"/>
      <c r="J586" s="12"/>
      <c r="K586" s="20"/>
      <c r="L586" s="20"/>
      <c r="M586" s="20"/>
      <c r="N586" s="20"/>
      <c r="O586" s="20"/>
      <c r="P586" s="20"/>
      <c r="Q586" s="20"/>
      <c r="R586" s="20"/>
      <c r="S586" s="20"/>
      <c r="T586" s="12"/>
      <c r="U586" s="13"/>
      <c r="V586" s="13"/>
      <c r="W586" s="13"/>
      <c r="X586" s="13"/>
      <c r="Y586" s="13"/>
      <c r="Z586" s="13"/>
    </row>
    <row r="587" spans="1:26" ht="24.75" hidden="1" customHeight="1">
      <c r="A587" s="180" t="s">
        <v>1871</v>
      </c>
      <c r="B587" s="20" t="s">
        <v>661</v>
      </c>
      <c r="C587" s="20" t="s">
        <v>1872</v>
      </c>
      <c r="D587" s="20" t="s">
        <v>1873</v>
      </c>
      <c r="E587" s="21" t="s">
        <v>51</v>
      </c>
      <c r="F587" s="21"/>
      <c r="G587" s="18">
        <v>2016</v>
      </c>
      <c r="H587" s="19">
        <v>1</v>
      </c>
      <c r="I587" s="19"/>
      <c r="J587" s="12"/>
      <c r="K587" s="20"/>
      <c r="L587" s="20"/>
      <c r="M587" s="20"/>
      <c r="N587" s="20"/>
      <c r="O587" s="20"/>
      <c r="P587" s="20"/>
      <c r="Q587" s="20"/>
      <c r="R587" s="20"/>
      <c r="S587" s="20"/>
      <c r="T587" s="12"/>
      <c r="U587" s="13"/>
      <c r="V587" s="13"/>
      <c r="W587" s="13"/>
      <c r="X587" s="13"/>
      <c r="Y587" s="13"/>
      <c r="Z587" s="13"/>
    </row>
    <row r="588" spans="1:26" ht="24.75" hidden="1" customHeight="1">
      <c r="A588" s="200" t="s">
        <v>1874</v>
      </c>
      <c r="B588" s="26" t="s">
        <v>1875</v>
      </c>
      <c r="C588" s="26" t="s">
        <v>1876</v>
      </c>
      <c r="D588" s="26" t="s">
        <v>1877</v>
      </c>
      <c r="E588" s="27" t="s">
        <v>51</v>
      </c>
      <c r="F588" s="27"/>
      <c r="G588" s="28">
        <v>2015</v>
      </c>
      <c r="H588" s="29"/>
      <c r="I588" s="29"/>
      <c r="J588" s="12"/>
      <c r="K588" s="20"/>
      <c r="L588" s="20"/>
      <c r="M588" s="20"/>
      <c r="N588" s="20"/>
      <c r="O588" s="20"/>
      <c r="P588" s="20"/>
      <c r="Q588" s="20"/>
      <c r="R588" s="20"/>
      <c r="S588" s="20"/>
      <c r="T588" s="12"/>
      <c r="U588" s="12"/>
      <c r="V588" s="12"/>
      <c r="W588" s="12"/>
      <c r="X588" s="12"/>
      <c r="Y588" s="12"/>
      <c r="Z588" s="12"/>
    </row>
    <row r="589" spans="1:26" ht="24.75" hidden="1" customHeight="1">
      <c r="A589" s="176" t="s">
        <v>1878</v>
      </c>
      <c r="B589" s="20" t="s">
        <v>541</v>
      </c>
      <c r="C589" s="20" t="s">
        <v>1879</v>
      </c>
      <c r="D589" s="20" t="s">
        <v>1880</v>
      </c>
      <c r="E589" s="21" t="s">
        <v>51</v>
      </c>
      <c r="F589" s="21"/>
      <c r="G589" s="18">
        <v>2016</v>
      </c>
      <c r="H589" s="19">
        <v>1</v>
      </c>
      <c r="I589" s="19"/>
      <c r="J589" s="12"/>
      <c r="K589" s="20"/>
      <c r="L589" s="20"/>
      <c r="M589" s="20"/>
      <c r="N589" s="20"/>
      <c r="O589" s="20"/>
      <c r="P589" s="20"/>
      <c r="Q589" s="20"/>
      <c r="R589" s="20"/>
      <c r="S589" s="20"/>
      <c r="T589" s="12"/>
      <c r="U589" s="13"/>
      <c r="V589" s="13"/>
      <c r="W589" s="13"/>
      <c r="X589" s="13"/>
      <c r="Y589" s="13"/>
      <c r="Z589" s="13"/>
    </row>
    <row r="590" spans="1:26" ht="24.75" hidden="1" customHeight="1">
      <c r="A590" s="180" t="s">
        <v>1881</v>
      </c>
      <c r="B590" s="20" t="s">
        <v>1882</v>
      </c>
      <c r="C590" s="20" t="s">
        <v>1883</v>
      </c>
      <c r="D590" s="20" t="s">
        <v>1884</v>
      </c>
      <c r="E590" s="21" t="s">
        <v>51</v>
      </c>
      <c r="F590" s="21"/>
      <c r="G590" s="18">
        <v>2016</v>
      </c>
      <c r="H590" s="19">
        <v>1</v>
      </c>
      <c r="I590" s="19"/>
      <c r="J590" s="12"/>
      <c r="K590" s="20"/>
      <c r="L590" s="20"/>
      <c r="M590" s="20"/>
      <c r="N590" s="20"/>
      <c r="O590" s="20"/>
      <c r="P590" s="20"/>
      <c r="Q590" s="20"/>
      <c r="R590" s="20"/>
      <c r="S590" s="20"/>
      <c r="T590" s="12"/>
      <c r="U590" s="13"/>
      <c r="V590" s="13"/>
      <c r="W590" s="13"/>
      <c r="X590" s="13"/>
      <c r="Y590" s="13"/>
      <c r="Z590" s="13"/>
    </row>
    <row r="591" spans="1:26" ht="24.75" hidden="1" customHeight="1">
      <c r="A591" s="176" t="s">
        <v>1885</v>
      </c>
      <c r="B591" s="20" t="s">
        <v>127</v>
      </c>
      <c r="C591" s="20" t="s">
        <v>1886</v>
      </c>
      <c r="D591" s="20" t="s">
        <v>1887</v>
      </c>
      <c r="E591" s="21" t="s">
        <v>181</v>
      </c>
      <c r="F591" s="21"/>
      <c r="G591" s="18">
        <v>2016</v>
      </c>
      <c r="H591" s="19">
        <v>1</v>
      </c>
      <c r="I591" s="19"/>
      <c r="J591" s="12"/>
      <c r="K591" s="20"/>
      <c r="L591" s="20"/>
      <c r="M591" s="20"/>
      <c r="N591" s="20" t="s">
        <v>147</v>
      </c>
      <c r="O591" s="20"/>
      <c r="P591" s="20"/>
      <c r="Q591" s="20"/>
      <c r="R591" s="20"/>
      <c r="S591" s="20"/>
      <c r="T591" s="12"/>
      <c r="U591" s="13"/>
      <c r="V591" s="13"/>
      <c r="W591" s="13"/>
      <c r="X591" s="13"/>
      <c r="Y591" s="13"/>
      <c r="Z591" s="13"/>
    </row>
    <row r="592" spans="1:26" ht="24.75" hidden="1" customHeight="1">
      <c r="A592" s="178" t="str">
        <f>HYPERLINK("mailto:pschuster@naive.fr","pschuster@naive.fr")</f>
        <v>pschuster@naive.fr</v>
      </c>
      <c r="B592" s="20" t="s">
        <v>574</v>
      </c>
      <c r="C592" s="20" t="s">
        <v>1888</v>
      </c>
      <c r="D592" s="20" t="s">
        <v>1889</v>
      </c>
      <c r="E592" s="21" t="s">
        <v>29</v>
      </c>
      <c r="F592" s="21"/>
      <c r="G592" s="18">
        <v>2016</v>
      </c>
      <c r="H592" s="19">
        <v>1</v>
      </c>
      <c r="I592" s="19"/>
      <c r="J592" s="12"/>
      <c r="K592" s="20"/>
      <c r="L592" s="20"/>
      <c r="M592" s="20"/>
      <c r="N592" s="20"/>
      <c r="O592" s="20"/>
      <c r="P592" s="20"/>
      <c r="Q592" s="20"/>
      <c r="R592" s="20"/>
      <c r="S592" s="20"/>
      <c r="T592" s="12"/>
      <c r="U592" s="13"/>
      <c r="V592" s="13"/>
      <c r="W592" s="13"/>
      <c r="X592" s="13"/>
      <c r="Y592" s="13"/>
      <c r="Z592" s="13"/>
    </row>
    <row r="593" spans="1:26" ht="24.75" hidden="1" customHeight="1">
      <c r="A593" s="180" t="s">
        <v>1890</v>
      </c>
      <c r="B593" s="20" t="s">
        <v>227</v>
      </c>
      <c r="C593" s="20" t="s">
        <v>1891</v>
      </c>
      <c r="D593" s="20" t="s">
        <v>632</v>
      </c>
      <c r="E593" s="21" t="s">
        <v>29</v>
      </c>
      <c r="F593" s="21"/>
      <c r="G593" s="18">
        <v>2015</v>
      </c>
      <c r="H593" s="19"/>
      <c r="I593" s="19"/>
      <c r="J593" s="12"/>
      <c r="K593" s="20"/>
      <c r="L593" s="20"/>
      <c r="M593" s="20"/>
      <c r="N593" s="20"/>
      <c r="O593" s="20"/>
      <c r="P593" s="20"/>
      <c r="Q593" s="20"/>
      <c r="R593" s="20"/>
      <c r="S593" s="20"/>
      <c r="T593" s="12"/>
      <c r="U593" s="12"/>
      <c r="V593" s="12"/>
      <c r="W593" s="12"/>
      <c r="X593" s="12"/>
      <c r="Y593" s="12"/>
      <c r="Z593" s="12"/>
    </row>
    <row r="594" spans="1:26" ht="24.75" hidden="1" customHeight="1">
      <c r="A594" s="138" t="s">
        <v>1893</v>
      </c>
      <c r="B594" s="136" t="s">
        <v>343</v>
      </c>
      <c r="C594" s="136" t="s">
        <v>1894</v>
      </c>
      <c r="D594" s="136" t="s">
        <v>1895</v>
      </c>
      <c r="E594" s="136" t="s">
        <v>1038</v>
      </c>
      <c r="F594" s="137"/>
      <c r="G594" s="138">
        <v>2016</v>
      </c>
      <c r="H594" s="139">
        <v>1</v>
      </c>
      <c r="I594" s="19"/>
      <c r="J594" s="12"/>
      <c r="K594" s="20"/>
      <c r="L594" s="20"/>
      <c r="M594" s="20"/>
      <c r="N594" s="20"/>
      <c r="O594" s="20"/>
      <c r="P594" s="20"/>
      <c r="Q594" s="20"/>
      <c r="R594" s="20"/>
      <c r="S594" s="20"/>
      <c r="T594" s="13"/>
      <c r="U594" s="12"/>
      <c r="V594" s="12"/>
      <c r="W594" s="12"/>
      <c r="X594" s="12"/>
      <c r="Y594" s="12"/>
      <c r="Z594" s="12"/>
    </row>
    <row r="595" spans="1:26" ht="24.75" hidden="1" customHeight="1">
      <c r="A595" s="180" t="s">
        <v>1896</v>
      </c>
      <c r="B595" s="20" t="s">
        <v>53</v>
      </c>
      <c r="C595" s="20" t="s">
        <v>1897</v>
      </c>
      <c r="D595" s="20" t="s">
        <v>1898</v>
      </c>
      <c r="E595" s="21" t="s">
        <v>980</v>
      </c>
      <c r="F595" s="21"/>
      <c r="G595" s="18">
        <v>2015</v>
      </c>
      <c r="H595" s="19">
        <v>0</v>
      </c>
      <c r="I595" s="19"/>
      <c r="J595" s="12"/>
      <c r="K595" s="20"/>
      <c r="L595" s="20"/>
      <c r="M595" s="20"/>
      <c r="N595" s="20"/>
      <c r="O595" s="20"/>
      <c r="P595" s="20"/>
      <c r="Q595" s="20"/>
      <c r="R595" s="20"/>
      <c r="S595" s="20"/>
      <c r="T595" s="12"/>
      <c r="U595" s="12"/>
      <c r="V595" s="12"/>
      <c r="W595" s="12"/>
      <c r="X595" s="12"/>
      <c r="Y595" s="12"/>
      <c r="Z595" s="12"/>
    </row>
    <row r="596" spans="1:26" ht="24.75" customHeight="1">
      <c r="A596" s="325" t="s">
        <v>1899</v>
      </c>
      <c r="B596" s="288" t="s">
        <v>1900</v>
      </c>
      <c r="C596" s="288" t="s">
        <v>1901</v>
      </c>
      <c r="D596" s="288" t="s">
        <v>1902</v>
      </c>
      <c r="E596" s="289" t="s">
        <v>24</v>
      </c>
      <c r="F596" s="289"/>
      <c r="G596" s="290">
        <v>2016</v>
      </c>
      <c r="H596" s="291">
        <v>1</v>
      </c>
      <c r="I596" s="291"/>
      <c r="J596" s="12"/>
      <c r="K596" s="20"/>
      <c r="L596" s="20"/>
      <c r="M596" s="20"/>
      <c r="N596" s="20"/>
      <c r="O596" s="20"/>
      <c r="P596" s="20"/>
      <c r="Q596" s="20"/>
      <c r="R596" s="20"/>
      <c r="S596" s="20"/>
      <c r="T596" s="12"/>
      <c r="U596" s="13"/>
      <c r="V596" s="13"/>
      <c r="W596" s="13"/>
      <c r="X596" s="13"/>
      <c r="Y596" s="13"/>
      <c r="Z596" s="13"/>
    </row>
    <row r="597" spans="1:26" ht="24.75" customHeight="1">
      <c r="A597" s="323" t="s">
        <v>1903</v>
      </c>
      <c r="B597" s="288" t="s">
        <v>343</v>
      </c>
      <c r="C597" s="288" t="s">
        <v>1904</v>
      </c>
      <c r="D597" s="288" t="s">
        <v>1905</v>
      </c>
      <c r="E597" s="289" t="s">
        <v>24</v>
      </c>
      <c r="F597" s="289"/>
      <c r="G597" s="290">
        <v>2016</v>
      </c>
      <c r="H597" s="291">
        <v>1</v>
      </c>
      <c r="I597" s="291"/>
      <c r="J597" s="12"/>
      <c r="K597" s="20"/>
      <c r="L597" s="20"/>
      <c r="M597" s="20"/>
      <c r="N597" s="20"/>
      <c r="O597" s="20"/>
      <c r="P597" s="20"/>
      <c r="Q597" s="20"/>
      <c r="R597" s="20"/>
      <c r="S597" s="20"/>
      <c r="T597" s="12"/>
      <c r="U597" s="13"/>
      <c r="V597" s="13"/>
      <c r="W597" s="13"/>
      <c r="X597" s="13"/>
      <c r="Y597" s="13"/>
      <c r="Z597" s="13"/>
    </row>
    <row r="598" spans="1:26" ht="24.75" hidden="1" customHeight="1">
      <c r="A598" s="176" t="s">
        <v>1906</v>
      </c>
      <c r="B598" s="23" t="s">
        <v>1907</v>
      </c>
      <c r="C598" s="23" t="s">
        <v>1908</v>
      </c>
      <c r="D598" s="20" t="s">
        <v>1909</v>
      </c>
      <c r="E598" s="24" t="s">
        <v>51</v>
      </c>
      <c r="F598" s="21"/>
      <c r="G598" s="18">
        <v>2015</v>
      </c>
      <c r="H598" s="19"/>
      <c r="I598" s="19"/>
      <c r="J598" s="175"/>
      <c r="K598" s="20"/>
      <c r="L598" s="20"/>
      <c r="M598" s="20"/>
      <c r="N598" s="20"/>
      <c r="O598" s="20"/>
      <c r="P598" s="20"/>
      <c r="Q598" s="20"/>
      <c r="R598" s="20"/>
      <c r="S598" s="20"/>
      <c r="T598" s="12"/>
      <c r="U598" s="12"/>
      <c r="V598" s="12"/>
      <c r="W598" s="12"/>
      <c r="X598" s="12"/>
      <c r="Y598" s="12"/>
      <c r="Z598" s="12"/>
    </row>
    <row r="599" spans="1:26" ht="24.75" customHeight="1">
      <c r="A599" s="323" t="s">
        <v>1910</v>
      </c>
      <c r="B599" s="288" t="s">
        <v>791</v>
      </c>
      <c r="C599" s="288" t="s">
        <v>1911</v>
      </c>
      <c r="D599" s="288" t="s">
        <v>1912</v>
      </c>
      <c r="E599" s="289" t="s">
        <v>24</v>
      </c>
      <c r="F599" s="289"/>
      <c r="G599" s="290">
        <v>2016</v>
      </c>
      <c r="H599" s="291">
        <v>1</v>
      </c>
      <c r="I599" s="291"/>
      <c r="J599" s="12"/>
      <c r="K599" s="20"/>
      <c r="L599" s="20"/>
      <c r="M599" s="20"/>
      <c r="N599" s="20"/>
      <c r="O599" s="20"/>
      <c r="P599" s="20"/>
      <c r="Q599" s="20"/>
      <c r="R599" s="20"/>
      <c r="S599" s="20"/>
      <c r="T599" s="12"/>
      <c r="U599" s="13"/>
      <c r="V599" s="13"/>
      <c r="W599" s="13"/>
      <c r="X599" s="13"/>
      <c r="Y599" s="13"/>
      <c r="Z599" s="13"/>
    </row>
    <row r="600" spans="1:26" ht="24.75" customHeight="1">
      <c r="A600" s="325" t="s">
        <v>1913</v>
      </c>
      <c r="B600" s="288" t="s">
        <v>1914</v>
      </c>
      <c r="C600" s="288" t="s">
        <v>1915</v>
      </c>
      <c r="D600" s="288" t="s">
        <v>1902</v>
      </c>
      <c r="E600" s="289" t="s">
        <v>24</v>
      </c>
      <c r="F600" s="289"/>
      <c r="G600" s="290">
        <v>2015</v>
      </c>
      <c r="H600" s="291"/>
      <c r="I600" s="291"/>
      <c r="J600" s="12"/>
      <c r="K600" s="20"/>
      <c r="L600" s="20"/>
      <c r="M600" s="20"/>
      <c r="N600" s="20"/>
      <c r="O600" s="20"/>
      <c r="P600" s="20"/>
      <c r="Q600" s="20"/>
      <c r="R600" s="20"/>
      <c r="S600" s="20"/>
      <c r="T600" s="12"/>
      <c r="U600" s="12"/>
      <c r="V600" s="12"/>
      <c r="W600" s="12"/>
      <c r="X600" s="12"/>
      <c r="Y600" s="12"/>
      <c r="Z600" s="12"/>
    </row>
    <row r="601" spans="1:26" ht="24.75" customHeight="1">
      <c r="A601" s="325" t="s">
        <v>1916</v>
      </c>
      <c r="B601" s="293" t="s">
        <v>1917</v>
      </c>
      <c r="C601" s="293" t="s">
        <v>1918</v>
      </c>
      <c r="D601" s="288" t="s">
        <v>1919</v>
      </c>
      <c r="E601" s="300" t="s">
        <v>24</v>
      </c>
      <c r="F601" s="289"/>
      <c r="G601" s="290">
        <v>2015</v>
      </c>
      <c r="H601" s="291"/>
      <c r="I601" s="291"/>
      <c r="J601" s="175"/>
      <c r="K601" s="20"/>
      <c r="L601" s="20"/>
      <c r="M601" s="20"/>
      <c r="N601" s="20"/>
      <c r="O601" s="20"/>
      <c r="P601" s="20"/>
      <c r="Q601" s="20"/>
      <c r="R601" s="20"/>
      <c r="S601" s="20"/>
      <c r="T601" s="12"/>
      <c r="U601" s="12"/>
      <c r="V601" s="12"/>
      <c r="W601" s="12"/>
      <c r="X601" s="12"/>
      <c r="Y601" s="12"/>
      <c r="Z601" s="12"/>
    </row>
    <row r="602" spans="1:26" ht="24.75" hidden="1" customHeight="1">
      <c r="A602" s="180" t="s">
        <v>1920</v>
      </c>
      <c r="B602" s="20" t="s">
        <v>252</v>
      </c>
      <c r="C602" s="20" t="s">
        <v>1921</v>
      </c>
      <c r="D602" s="20" t="s">
        <v>1922</v>
      </c>
      <c r="E602" s="21" t="s">
        <v>181</v>
      </c>
      <c r="F602" s="21"/>
      <c r="G602" s="18">
        <v>2016</v>
      </c>
      <c r="H602" s="19">
        <v>1</v>
      </c>
      <c r="I602" s="36">
        <v>0</v>
      </c>
      <c r="J602" s="12"/>
      <c r="K602" s="20"/>
      <c r="L602" s="20"/>
      <c r="M602" s="20"/>
      <c r="N602" s="20"/>
      <c r="O602" s="20"/>
      <c r="P602" s="20"/>
      <c r="Q602" s="20"/>
      <c r="R602" s="20"/>
      <c r="S602" s="20"/>
      <c r="T602" s="12"/>
      <c r="U602" s="13"/>
      <c r="V602" s="13"/>
      <c r="W602" s="13"/>
      <c r="X602" s="13"/>
      <c r="Y602" s="13"/>
      <c r="Z602" s="13"/>
    </row>
    <row r="603" spans="1:26" ht="24.75" hidden="1" customHeight="1">
      <c r="A603" s="176" t="s">
        <v>1923</v>
      </c>
      <c r="B603" s="109" t="s">
        <v>928</v>
      </c>
      <c r="C603" s="109" t="s">
        <v>1924</v>
      </c>
      <c r="D603" s="109" t="s">
        <v>1925</v>
      </c>
      <c r="E603" s="17" t="s">
        <v>51</v>
      </c>
      <c r="F603" s="17"/>
      <c r="G603" s="18">
        <v>2016</v>
      </c>
      <c r="H603" s="19">
        <v>1</v>
      </c>
      <c r="I603" s="19"/>
      <c r="J603" s="12"/>
      <c r="K603" s="20"/>
      <c r="L603" s="20"/>
      <c r="M603" s="20"/>
      <c r="N603" s="20"/>
      <c r="O603" s="20"/>
      <c r="P603" s="20"/>
      <c r="Q603" s="20"/>
      <c r="R603" s="20"/>
      <c r="S603" s="20"/>
      <c r="T603" s="12"/>
      <c r="U603" s="12"/>
      <c r="V603" s="12"/>
      <c r="W603" s="12"/>
      <c r="X603" s="12"/>
      <c r="Y603" s="12"/>
      <c r="Z603" s="12"/>
    </row>
    <row r="604" spans="1:26" ht="24.75" hidden="1" customHeight="1">
      <c r="A604" s="180" t="s">
        <v>1926</v>
      </c>
      <c r="B604" s="20" t="s">
        <v>1927</v>
      </c>
      <c r="C604" s="20" t="s">
        <v>1928</v>
      </c>
      <c r="D604" s="20" t="s">
        <v>1929</v>
      </c>
      <c r="E604" s="21" t="s">
        <v>325</v>
      </c>
      <c r="F604" s="20"/>
      <c r="G604" s="18">
        <v>2015</v>
      </c>
      <c r="H604" s="19"/>
      <c r="I604" s="19"/>
      <c r="J604" s="12"/>
      <c r="K604" s="20"/>
      <c r="L604" s="20"/>
      <c r="M604" s="20"/>
      <c r="N604" s="20"/>
      <c r="O604" s="20"/>
      <c r="P604" s="20"/>
      <c r="Q604" s="20"/>
      <c r="R604" s="20"/>
      <c r="S604" s="20"/>
      <c r="T604" s="12"/>
      <c r="U604" s="12"/>
      <c r="V604" s="12"/>
      <c r="W604" s="12"/>
      <c r="X604" s="12"/>
      <c r="Y604" s="12"/>
      <c r="Z604" s="12"/>
    </row>
    <row r="605" spans="1:26" ht="24.75" hidden="1" customHeight="1">
      <c r="A605" s="176" t="s">
        <v>1930</v>
      </c>
      <c r="B605" s="20" t="s">
        <v>1931</v>
      </c>
      <c r="C605" s="20" t="s">
        <v>1932</v>
      </c>
      <c r="D605" s="20" t="s">
        <v>1925</v>
      </c>
      <c r="E605" s="21" t="s">
        <v>51</v>
      </c>
      <c r="F605" s="21"/>
      <c r="G605" s="18">
        <v>2016</v>
      </c>
      <c r="H605" s="19">
        <v>1</v>
      </c>
      <c r="I605" s="19"/>
      <c r="J605" s="12"/>
      <c r="K605" s="20"/>
      <c r="L605" s="20"/>
      <c r="M605" s="20"/>
      <c r="N605" s="20"/>
      <c r="O605" s="20"/>
      <c r="P605" s="20"/>
      <c r="Q605" s="20"/>
      <c r="R605" s="20"/>
      <c r="S605" s="20"/>
      <c r="T605" s="12"/>
      <c r="U605" s="72"/>
      <c r="V605" s="72"/>
      <c r="W605" s="72"/>
      <c r="X605" s="72"/>
      <c r="Y605" s="72"/>
      <c r="Z605" s="72"/>
    </row>
    <row r="606" spans="1:26" ht="24.75" hidden="1" customHeight="1">
      <c r="A606" s="180" t="s">
        <v>1933</v>
      </c>
      <c r="B606" s="20" t="s">
        <v>1934</v>
      </c>
      <c r="C606" s="20" t="s">
        <v>1935</v>
      </c>
      <c r="D606" s="20" t="s">
        <v>1925</v>
      </c>
      <c r="E606" s="21" t="s">
        <v>51</v>
      </c>
      <c r="F606" s="21"/>
      <c r="G606" s="18">
        <v>2016</v>
      </c>
      <c r="H606" s="19">
        <v>1</v>
      </c>
      <c r="I606" s="36">
        <v>1</v>
      </c>
      <c r="J606" s="12"/>
      <c r="K606" s="20"/>
      <c r="L606" s="20"/>
      <c r="M606" s="20"/>
      <c r="N606" s="20"/>
      <c r="O606" s="20"/>
      <c r="P606" s="20"/>
      <c r="Q606" s="20"/>
      <c r="R606" s="20"/>
      <c r="S606" s="20"/>
      <c r="T606" s="12"/>
      <c r="U606" s="13"/>
      <c r="V606" s="13"/>
      <c r="W606" s="13"/>
      <c r="X606" s="13"/>
      <c r="Y606" s="13"/>
      <c r="Z606" s="13"/>
    </row>
    <row r="607" spans="1:26" ht="24.75" customHeight="1">
      <c r="A607" s="325" t="s">
        <v>1936</v>
      </c>
      <c r="B607" s="288" t="s">
        <v>229</v>
      </c>
      <c r="C607" s="288" t="s">
        <v>1937</v>
      </c>
      <c r="D607" s="288" t="s">
        <v>1938</v>
      </c>
      <c r="E607" s="289" t="s">
        <v>24</v>
      </c>
      <c r="F607" s="289"/>
      <c r="G607" s="290">
        <v>2016</v>
      </c>
      <c r="H607" s="291">
        <v>1</v>
      </c>
      <c r="I607" s="291"/>
      <c r="J607" s="12"/>
      <c r="K607" s="20"/>
      <c r="L607" s="20"/>
      <c r="M607" s="20"/>
      <c r="N607" s="20"/>
      <c r="O607" s="20"/>
      <c r="P607" s="20"/>
      <c r="Q607" s="20"/>
      <c r="R607" s="20"/>
      <c r="S607" s="20"/>
      <c r="T607" s="12"/>
      <c r="U607" s="13"/>
      <c r="V607" s="13"/>
      <c r="W607" s="13"/>
      <c r="X607" s="13"/>
      <c r="Y607" s="13"/>
      <c r="Z607" s="13"/>
    </row>
    <row r="608" spans="1:26" ht="24.75" customHeight="1">
      <c r="A608" s="323" t="s">
        <v>1939</v>
      </c>
      <c r="B608" s="288" t="s">
        <v>1940</v>
      </c>
      <c r="C608" s="288" t="s">
        <v>1941</v>
      </c>
      <c r="D608" s="288" t="s">
        <v>1942</v>
      </c>
      <c r="E608" s="289" t="s">
        <v>24</v>
      </c>
      <c r="F608" s="289"/>
      <c r="G608" s="290">
        <v>2016</v>
      </c>
      <c r="H608" s="291">
        <v>1</v>
      </c>
      <c r="I608" s="291"/>
      <c r="J608" s="12"/>
      <c r="K608" s="20"/>
      <c r="L608" s="20"/>
      <c r="M608" s="20"/>
      <c r="N608" s="20"/>
      <c r="O608" s="20"/>
      <c r="P608" s="20"/>
      <c r="Q608" s="20"/>
      <c r="R608" s="20"/>
      <c r="S608" s="20"/>
      <c r="T608" s="12"/>
      <c r="U608" s="13"/>
      <c r="V608" s="13"/>
      <c r="W608" s="13"/>
      <c r="X608" s="13"/>
      <c r="Y608" s="13"/>
      <c r="Z608" s="13"/>
    </row>
    <row r="609" spans="1:26" ht="24.75" customHeight="1">
      <c r="A609" s="323"/>
      <c r="B609" s="288" t="s">
        <v>202</v>
      </c>
      <c r="C609" s="288" t="s">
        <v>1943</v>
      </c>
      <c r="D609" s="288" t="s">
        <v>1944</v>
      </c>
      <c r="E609" s="289" t="s">
        <v>394</v>
      </c>
      <c r="F609" s="289"/>
      <c r="G609" s="290">
        <v>2016</v>
      </c>
      <c r="H609" s="291">
        <v>1</v>
      </c>
      <c r="I609" s="291"/>
      <c r="J609" s="12"/>
      <c r="K609" s="20"/>
      <c r="L609" s="20"/>
      <c r="M609" s="20"/>
      <c r="N609" s="20"/>
      <c r="O609" s="20"/>
      <c r="P609" s="20"/>
      <c r="Q609" s="20"/>
      <c r="R609" s="20"/>
      <c r="S609" s="20"/>
      <c r="T609" s="12"/>
      <c r="U609" s="13"/>
      <c r="V609" s="13"/>
      <c r="W609" s="13"/>
      <c r="X609" s="13"/>
      <c r="Y609" s="13"/>
      <c r="Z609" s="13"/>
    </row>
    <row r="610" spans="1:26" ht="24.75" hidden="1" customHeight="1">
      <c r="A610" s="176" t="s">
        <v>1945</v>
      </c>
      <c r="B610" s="20" t="s">
        <v>294</v>
      </c>
      <c r="C610" s="20" t="s">
        <v>1946</v>
      </c>
      <c r="D610" s="20" t="s">
        <v>1947</v>
      </c>
      <c r="E610" s="21" t="s">
        <v>181</v>
      </c>
      <c r="F610" s="21"/>
      <c r="G610" s="18">
        <v>2016</v>
      </c>
      <c r="H610" s="19">
        <v>1</v>
      </c>
      <c r="I610" s="19"/>
      <c r="J610" s="12"/>
      <c r="K610" s="20"/>
      <c r="L610" s="20"/>
      <c r="M610" s="20"/>
      <c r="N610" s="20"/>
      <c r="O610" s="20"/>
      <c r="P610" s="20"/>
      <c r="Q610" s="20"/>
      <c r="R610" s="20"/>
      <c r="S610" s="20"/>
      <c r="T610" s="12"/>
      <c r="U610" s="12"/>
      <c r="V610" s="12"/>
      <c r="W610" s="12"/>
      <c r="X610" s="12"/>
      <c r="Y610" s="12"/>
      <c r="Z610" s="12"/>
    </row>
    <row r="611" spans="1:26" ht="24.75" hidden="1" customHeight="1">
      <c r="A611" s="176" t="s">
        <v>1948</v>
      </c>
      <c r="B611" s="20" t="s">
        <v>1949</v>
      </c>
      <c r="C611" s="20" t="s">
        <v>1950</v>
      </c>
      <c r="D611" s="20" t="s">
        <v>1947</v>
      </c>
      <c r="E611" s="21" t="s">
        <v>181</v>
      </c>
      <c r="F611" s="21"/>
      <c r="G611" s="18">
        <v>2016</v>
      </c>
      <c r="H611" s="19">
        <v>1</v>
      </c>
      <c r="I611" s="19"/>
      <c r="J611" s="12"/>
      <c r="K611" s="20"/>
      <c r="L611" s="20"/>
      <c r="M611" s="20"/>
      <c r="N611" s="20"/>
      <c r="O611" s="20"/>
      <c r="P611" s="20"/>
      <c r="Q611" s="20"/>
      <c r="R611" s="20"/>
      <c r="S611" s="20"/>
      <c r="T611" s="12"/>
      <c r="U611" s="13"/>
      <c r="V611" s="13"/>
      <c r="W611" s="13"/>
      <c r="X611" s="13"/>
      <c r="Y611" s="13"/>
      <c r="Z611" s="13"/>
    </row>
    <row r="612" spans="1:26" ht="24.75" hidden="1" customHeight="1">
      <c r="A612" s="176" t="s">
        <v>1951</v>
      </c>
      <c r="B612" s="20" t="s">
        <v>529</v>
      </c>
      <c r="C612" s="20" t="s">
        <v>1952</v>
      </c>
      <c r="D612" s="20" t="s">
        <v>1953</v>
      </c>
      <c r="E612" s="21" t="s">
        <v>181</v>
      </c>
      <c r="F612" s="21"/>
      <c r="G612" s="18">
        <v>2016</v>
      </c>
      <c r="H612" s="19">
        <v>1</v>
      </c>
      <c r="I612" s="19">
        <v>1</v>
      </c>
      <c r="J612" s="12"/>
      <c r="K612" s="20"/>
      <c r="L612" s="20"/>
      <c r="M612" s="20"/>
      <c r="N612" s="20"/>
      <c r="O612" s="20"/>
      <c r="P612" s="20"/>
      <c r="Q612" s="20"/>
      <c r="R612" s="20"/>
      <c r="S612" s="20"/>
      <c r="T612" s="12"/>
      <c r="U612" s="12"/>
      <c r="V612" s="12"/>
      <c r="W612" s="12"/>
      <c r="X612" s="12"/>
      <c r="Y612" s="12"/>
      <c r="Z612" s="12"/>
    </row>
    <row r="613" spans="1:26" ht="24.75" hidden="1" customHeight="1">
      <c r="A613" s="176" t="s">
        <v>1954</v>
      </c>
      <c r="B613" s="20" t="s">
        <v>1955</v>
      </c>
      <c r="C613" s="20" t="s">
        <v>1956</v>
      </c>
      <c r="D613" s="20" t="s">
        <v>1953</v>
      </c>
      <c r="E613" s="21" t="s">
        <v>181</v>
      </c>
      <c r="F613" s="21"/>
      <c r="G613" s="18">
        <v>2016</v>
      </c>
      <c r="H613" s="19">
        <v>1</v>
      </c>
      <c r="I613" s="19"/>
      <c r="J613" s="12"/>
      <c r="K613" s="20"/>
      <c r="L613" s="20"/>
      <c r="M613" s="20"/>
      <c r="N613" s="20"/>
      <c r="O613" s="20"/>
      <c r="P613" s="20"/>
      <c r="Q613" s="20"/>
      <c r="R613" s="20"/>
      <c r="S613" s="20"/>
      <c r="T613" s="12"/>
      <c r="U613" s="13"/>
      <c r="V613" s="13"/>
      <c r="W613" s="13"/>
      <c r="X613" s="13"/>
      <c r="Y613" s="13"/>
      <c r="Z613" s="13"/>
    </row>
    <row r="614" spans="1:26" ht="24.75" hidden="1" customHeight="1">
      <c r="A614" s="180" t="s">
        <v>1957</v>
      </c>
      <c r="B614" s="20" t="s">
        <v>821</v>
      </c>
      <c r="C614" s="20" t="s">
        <v>1958</v>
      </c>
      <c r="D614" s="20" t="s">
        <v>1953</v>
      </c>
      <c r="E614" s="21" t="s">
        <v>181</v>
      </c>
      <c r="F614" s="21"/>
      <c r="G614" s="18">
        <v>2016</v>
      </c>
      <c r="H614" s="19">
        <v>1</v>
      </c>
      <c r="I614" s="36">
        <v>0</v>
      </c>
      <c r="J614" s="12"/>
      <c r="K614" s="20"/>
      <c r="L614" s="20"/>
      <c r="M614" s="20"/>
      <c r="N614" s="20"/>
      <c r="O614" s="20"/>
      <c r="P614" s="20"/>
      <c r="Q614" s="20"/>
      <c r="R614" s="20"/>
      <c r="S614" s="20"/>
      <c r="T614" s="12"/>
      <c r="U614" s="13"/>
      <c r="V614" s="13"/>
      <c r="W614" s="13"/>
      <c r="X614" s="13"/>
      <c r="Y614" s="13"/>
      <c r="Z614" s="13"/>
    </row>
    <row r="615" spans="1:26" ht="24.75" hidden="1" customHeight="1">
      <c r="A615" s="201" t="s">
        <v>1959</v>
      </c>
      <c r="B615" s="62" t="s">
        <v>880</v>
      </c>
      <c r="C615" s="62" t="s">
        <v>1960</v>
      </c>
      <c r="D615" s="62" t="s">
        <v>129</v>
      </c>
      <c r="E615" s="63" t="s">
        <v>130</v>
      </c>
      <c r="F615" s="63"/>
      <c r="G615" s="28">
        <v>2015</v>
      </c>
      <c r="H615" s="29"/>
      <c r="I615" s="29"/>
      <c r="J615" s="12"/>
      <c r="K615" s="20"/>
      <c r="L615" s="20"/>
      <c r="M615" s="20"/>
      <c r="N615" s="20"/>
      <c r="O615" s="20"/>
      <c r="P615" s="20"/>
      <c r="Q615" s="20"/>
      <c r="R615" s="20"/>
      <c r="S615" s="20"/>
      <c r="T615" s="12"/>
      <c r="U615" s="12"/>
      <c r="V615" s="12"/>
      <c r="W615" s="12"/>
      <c r="X615" s="12"/>
      <c r="Y615" s="12"/>
      <c r="Z615" s="12"/>
    </row>
    <row r="616" spans="1:26" ht="24.75" hidden="1" customHeight="1">
      <c r="A616" s="178" t="str">
        <f>HYPERLINK("mailto:philippe.langlois@noos.fr","philippe.langlois@noos.fr")</f>
        <v>philippe.langlois@noos.fr</v>
      </c>
      <c r="B616" s="20" t="s">
        <v>1961</v>
      </c>
      <c r="C616" s="20" t="s">
        <v>1308</v>
      </c>
      <c r="D616" s="20" t="s">
        <v>1953</v>
      </c>
      <c r="E616" s="21" t="s">
        <v>181</v>
      </c>
      <c r="F616" s="21"/>
      <c r="G616" s="18">
        <v>2016</v>
      </c>
      <c r="H616" s="19">
        <v>1</v>
      </c>
      <c r="I616" s="19">
        <v>0</v>
      </c>
      <c r="J616" s="12"/>
      <c r="K616" s="20"/>
      <c r="L616" s="20"/>
      <c r="M616" s="20"/>
      <c r="N616" s="20"/>
      <c r="O616" s="20"/>
      <c r="P616" s="20"/>
      <c r="Q616" s="20"/>
      <c r="R616" s="20"/>
      <c r="S616" s="20"/>
      <c r="T616" s="12"/>
      <c r="U616" s="13"/>
      <c r="V616" s="13"/>
      <c r="W616" s="13"/>
      <c r="X616" s="13"/>
      <c r="Y616" s="13"/>
      <c r="Z616" s="13"/>
    </row>
    <row r="617" spans="1:26" ht="24.75" hidden="1" customHeight="1">
      <c r="A617" s="176" t="s">
        <v>1962</v>
      </c>
      <c r="B617" s="33" t="s">
        <v>1963</v>
      </c>
      <c r="C617" s="33" t="s">
        <v>1964</v>
      </c>
      <c r="D617" s="20" t="s">
        <v>1953</v>
      </c>
      <c r="E617" s="21" t="s">
        <v>181</v>
      </c>
      <c r="F617" s="21"/>
      <c r="G617" s="18">
        <v>2016</v>
      </c>
      <c r="H617" s="19">
        <v>1</v>
      </c>
      <c r="I617" s="36">
        <v>0</v>
      </c>
      <c r="J617" s="12"/>
      <c r="K617" s="20"/>
      <c r="L617" s="20"/>
      <c r="M617" s="20"/>
      <c r="N617" s="20"/>
      <c r="O617" s="20"/>
      <c r="P617" s="20"/>
      <c r="Q617" s="20"/>
      <c r="R617" s="20" t="s">
        <v>147</v>
      </c>
      <c r="S617" s="20"/>
      <c r="T617" s="12"/>
      <c r="U617" s="13"/>
      <c r="V617" s="13"/>
      <c r="W617" s="13"/>
      <c r="X617" s="13"/>
      <c r="Y617" s="13"/>
      <c r="Z617" s="13"/>
    </row>
    <row r="618" spans="1:26" ht="24.75" hidden="1" customHeight="1">
      <c r="A618" s="176" t="s">
        <v>1965</v>
      </c>
      <c r="B618" s="20" t="s">
        <v>1862</v>
      </c>
      <c r="C618" s="20" t="s">
        <v>1966</v>
      </c>
      <c r="D618" s="20" t="s">
        <v>1953</v>
      </c>
      <c r="E618" s="21" t="s">
        <v>181</v>
      </c>
      <c r="F618" s="21"/>
      <c r="G618" s="18">
        <v>2016</v>
      </c>
      <c r="H618" s="19">
        <v>1</v>
      </c>
      <c r="I618" s="36">
        <v>1</v>
      </c>
      <c r="J618" s="12"/>
      <c r="K618" s="20"/>
      <c r="L618" s="20"/>
      <c r="M618" s="20"/>
      <c r="N618" s="20"/>
      <c r="O618" s="20"/>
      <c r="P618" s="20"/>
      <c r="Q618" s="20"/>
      <c r="R618" s="20"/>
      <c r="S618" s="20"/>
      <c r="T618" s="12"/>
      <c r="U618" s="12"/>
      <c r="V618" s="12"/>
      <c r="W618" s="12"/>
      <c r="X618" s="12"/>
      <c r="Y618" s="12"/>
      <c r="Z618" s="12"/>
    </row>
    <row r="619" spans="1:26" ht="24.75" hidden="1" customHeight="1">
      <c r="A619" s="176"/>
      <c r="B619" s="20" t="s">
        <v>596</v>
      </c>
      <c r="C619" s="20" t="s">
        <v>1967</v>
      </c>
      <c r="D619" s="20" t="s">
        <v>1953</v>
      </c>
      <c r="E619" s="21"/>
      <c r="F619" s="21"/>
      <c r="G619" s="18">
        <v>2015</v>
      </c>
      <c r="H619" s="19">
        <v>1</v>
      </c>
      <c r="I619" s="19"/>
      <c r="J619" s="12"/>
      <c r="K619" s="20"/>
      <c r="L619" s="20"/>
      <c r="M619" s="66"/>
      <c r="N619" s="66"/>
      <c r="O619" s="66"/>
      <c r="P619" s="66"/>
      <c r="Q619" s="66"/>
      <c r="R619" s="66"/>
      <c r="S619" s="20"/>
      <c r="T619" s="12"/>
      <c r="U619" s="12"/>
      <c r="V619" s="12"/>
      <c r="W619" s="12"/>
      <c r="X619" s="12"/>
      <c r="Y619" s="12"/>
      <c r="Z619" s="12"/>
    </row>
    <row r="620" spans="1:26" ht="24.75" hidden="1" customHeight="1">
      <c r="A620" s="178" t="s">
        <v>1968</v>
      </c>
      <c r="B620" s="109" t="s">
        <v>1969</v>
      </c>
      <c r="C620" s="202" t="s">
        <v>1970</v>
      </c>
      <c r="D620" s="109" t="s">
        <v>753</v>
      </c>
      <c r="E620" s="110" t="s">
        <v>51</v>
      </c>
      <c r="F620" s="17"/>
      <c r="G620" s="18">
        <v>2016</v>
      </c>
      <c r="H620" s="19">
        <v>1</v>
      </c>
      <c r="I620" s="19"/>
      <c r="J620" s="12"/>
      <c r="K620" s="20"/>
      <c r="L620" s="20"/>
      <c r="M620" s="20"/>
      <c r="N620" s="20"/>
      <c r="O620" s="20"/>
      <c r="P620" s="20"/>
      <c r="Q620" s="20"/>
      <c r="R620" s="20"/>
      <c r="S620" s="20"/>
      <c r="T620" s="12"/>
      <c r="U620" s="13"/>
      <c r="V620" s="13"/>
      <c r="W620" s="13"/>
      <c r="X620" s="13"/>
      <c r="Y620" s="13"/>
      <c r="Z620" s="13"/>
    </row>
    <row r="621" spans="1:26" ht="24.75" hidden="1" customHeight="1">
      <c r="A621" s="176" t="s">
        <v>1971</v>
      </c>
      <c r="B621" s="20" t="s">
        <v>880</v>
      </c>
      <c r="C621" s="20" t="s">
        <v>1972</v>
      </c>
      <c r="D621" s="23" t="s">
        <v>1973</v>
      </c>
      <c r="E621" s="21" t="s">
        <v>51</v>
      </c>
      <c r="F621" s="21"/>
      <c r="G621" s="18">
        <v>2016</v>
      </c>
      <c r="H621" s="19"/>
      <c r="I621" s="19"/>
      <c r="J621" s="12"/>
      <c r="K621" s="20"/>
      <c r="L621" s="20"/>
      <c r="M621" s="20"/>
      <c r="N621" s="20"/>
      <c r="O621" s="20"/>
      <c r="P621" s="20"/>
      <c r="Q621" s="20"/>
      <c r="R621" s="20"/>
      <c r="S621" s="20"/>
      <c r="T621" s="12"/>
      <c r="U621" s="12"/>
      <c r="V621" s="12"/>
      <c r="W621" s="12"/>
      <c r="X621" s="12"/>
      <c r="Y621" s="12"/>
      <c r="Z621" s="12"/>
    </row>
    <row r="622" spans="1:26" ht="24.75" customHeight="1">
      <c r="A622" s="326" t="s">
        <v>1974</v>
      </c>
      <c r="B622" s="327" t="s">
        <v>1975</v>
      </c>
      <c r="C622" s="327" t="s">
        <v>1976</v>
      </c>
      <c r="D622" s="313" t="s">
        <v>368</v>
      </c>
      <c r="E622" s="297" t="s">
        <v>1977</v>
      </c>
      <c r="F622" s="297"/>
      <c r="G622" s="290">
        <v>2015</v>
      </c>
      <c r="H622" s="291"/>
      <c r="I622" s="291"/>
      <c r="J622" s="12"/>
      <c r="K622" s="20"/>
      <c r="L622" s="20"/>
      <c r="M622" s="20"/>
      <c r="N622" s="20"/>
      <c r="O622" s="20"/>
      <c r="P622" s="20"/>
      <c r="Q622" s="20"/>
      <c r="R622" s="20"/>
      <c r="S622" s="20"/>
      <c r="T622" s="12"/>
      <c r="U622" s="12"/>
      <c r="V622" s="12"/>
      <c r="W622" s="12"/>
      <c r="X622" s="12"/>
      <c r="Y622" s="12"/>
      <c r="Z622" s="12"/>
    </row>
    <row r="623" spans="1:26" ht="2.25" hidden="1" customHeight="1">
      <c r="A623" s="176"/>
      <c r="B623" s="109" t="s">
        <v>1250</v>
      </c>
      <c r="C623" s="109" t="s">
        <v>1978</v>
      </c>
      <c r="D623" s="109" t="s">
        <v>753</v>
      </c>
      <c r="E623" s="110" t="s">
        <v>51</v>
      </c>
      <c r="F623" s="17"/>
      <c r="G623" s="18">
        <v>2015</v>
      </c>
      <c r="H623" s="19">
        <v>1</v>
      </c>
      <c r="I623" s="19"/>
      <c r="J623" s="12"/>
      <c r="K623" s="20"/>
      <c r="L623" s="20"/>
      <c r="M623" s="20"/>
      <c r="N623" s="20"/>
      <c r="O623" s="20"/>
      <c r="P623" s="20"/>
      <c r="Q623" s="20"/>
      <c r="R623" s="20"/>
      <c r="S623" s="20"/>
      <c r="T623" s="12"/>
      <c r="U623" s="12"/>
      <c r="V623" s="12"/>
      <c r="W623" s="12"/>
      <c r="X623" s="12"/>
      <c r="Y623" s="12"/>
      <c r="Z623" s="12"/>
    </row>
    <row r="624" spans="1:26" ht="24.75" hidden="1" customHeight="1">
      <c r="A624" s="176" t="s">
        <v>1979</v>
      </c>
      <c r="B624" s="109" t="s">
        <v>1980</v>
      </c>
      <c r="C624" s="109" t="s">
        <v>1981</v>
      </c>
      <c r="D624" s="109" t="s">
        <v>753</v>
      </c>
      <c r="E624" s="110" t="s">
        <v>51</v>
      </c>
      <c r="F624" s="17"/>
      <c r="G624" s="18">
        <v>2016</v>
      </c>
      <c r="H624" s="19">
        <v>1</v>
      </c>
      <c r="I624" s="19"/>
      <c r="J624" s="12"/>
      <c r="K624" s="20"/>
      <c r="L624" s="20"/>
      <c r="M624" s="20"/>
      <c r="N624" s="20"/>
      <c r="O624" s="20"/>
      <c r="P624" s="20"/>
      <c r="Q624" s="20"/>
      <c r="R624" s="20" t="s">
        <v>147</v>
      </c>
      <c r="S624" s="20"/>
      <c r="T624" s="12"/>
      <c r="U624" s="13"/>
      <c r="V624" s="13"/>
      <c r="W624" s="13"/>
      <c r="X624" s="13"/>
      <c r="Y624" s="13"/>
      <c r="Z624" s="13"/>
    </row>
    <row r="625" spans="1:26" ht="24.75" hidden="1" customHeight="1">
      <c r="A625" s="178" t="str">
        <f>HYPERLINK("mailto:hvaillant@paul-france.com","hvaillant@paul-france.com")</f>
        <v>hvaillant@paul-france.com</v>
      </c>
      <c r="B625" s="109" t="s">
        <v>1982</v>
      </c>
      <c r="C625" s="109" t="s">
        <v>305</v>
      </c>
      <c r="D625" s="109" t="s">
        <v>753</v>
      </c>
      <c r="E625" s="110" t="s">
        <v>51</v>
      </c>
      <c r="F625" s="17"/>
      <c r="G625" s="18">
        <v>2016</v>
      </c>
      <c r="H625" s="19">
        <v>1</v>
      </c>
      <c r="I625" s="19"/>
      <c r="J625" s="12"/>
      <c r="K625" s="20"/>
      <c r="L625" s="20"/>
      <c r="M625" s="20"/>
      <c r="N625" s="20"/>
      <c r="O625" s="20"/>
      <c r="P625" s="20"/>
      <c r="Q625" s="20"/>
      <c r="R625" s="20"/>
      <c r="S625" s="20"/>
      <c r="T625" s="12"/>
      <c r="U625" s="12"/>
      <c r="V625" s="12"/>
      <c r="W625" s="12"/>
      <c r="X625" s="12"/>
      <c r="Y625" s="12"/>
      <c r="Z625" s="12"/>
    </row>
    <row r="626" spans="1:26" ht="24.75" hidden="1" customHeight="1">
      <c r="A626" s="178" t="str">
        <f>HYPERLINK("mailto:cab-fed-cc@feddf.gouv.fr","cab-fed-cc@feddf.gouv.fr")</f>
        <v>cab-fed-cc@feddf.gouv.fr</v>
      </c>
      <c r="B626" s="49" t="s">
        <v>928</v>
      </c>
      <c r="C626" s="204" t="s">
        <v>1983</v>
      </c>
      <c r="D626" s="49" t="s">
        <v>1984</v>
      </c>
      <c r="E626" s="51" t="s">
        <v>1825</v>
      </c>
      <c r="F626" s="52"/>
      <c r="G626" s="53">
        <v>2016</v>
      </c>
      <c r="H626" s="54"/>
      <c r="I626" s="54"/>
      <c r="J626" s="174"/>
      <c r="K626" s="49"/>
      <c r="L626" s="49"/>
      <c r="M626" s="49"/>
      <c r="N626" s="49"/>
      <c r="O626" s="49"/>
      <c r="P626" s="49"/>
      <c r="Q626" s="49"/>
      <c r="R626" s="49"/>
      <c r="S626" s="49"/>
      <c r="T626" s="12"/>
      <c r="U626" s="72"/>
      <c r="V626" s="72"/>
      <c r="W626" s="72"/>
      <c r="X626" s="72"/>
      <c r="Y626" s="72"/>
      <c r="Z626" s="72"/>
    </row>
    <row r="627" spans="1:26" ht="24.75" hidden="1" customHeight="1">
      <c r="A627" s="205" t="s">
        <v>1985</v>
      </c>
      <c r="B627" s="20" t="s">
        <v>606</v>
      </c>
      <c r="C627" s="20" t="s">
        <v>1986</v>
      </c>
      <c r="D627" s="20" t="s">
        <v>1987</v>
      </c>
      <c r="E627" s="21" t="s">
        <v>181</v>
      </c>
      <c r="F627" s="21"/>
      <c r="G627" s="18">
        <v>2015</v>
      </c>
      <c r="H627" s="19"/>
      <c r="I627" s="19"/>
      <c r="J627" s="206"/>
      <c r="K627" s="20"/>
      <c r="L627" s="20"/>
      <c r="M627" s="20"/>
      <c r="N627" s="20"/>
      <c r="O627" s="20"/>
      <c r="P627" s="20"/>
      <c r="Q627" s="20"/>
      <c r="R627" s="20"/>
      <c r="S627" s="20"/>
      <c r="T627" s="206"/>
      <c r="U627" s="206"/>
      <c r="V627" s="206"/>
      <c r="W627" s="206"/>
      <c r="X627" s="206"/>
      <c r="Y627" s="206"/>
      <c r="Z627" s="206"/>
    </row>
    <row r="628" spans="1:26" ht="24.75" hidden="1" customHeight="1">
      <c r="A628" s="207" t="s">
        <v>1988</v>
      </c>
      <c r="B628" s="207" t="s">
        <v>570</v>
      </c>
      <c r="C628" s="207" t="s">
        <v>1989</v>
      </c>
      <c r="D628" s="208" t="s">
        <v>1990</v>
      </c>
      <c r="E628" s="209" t="s">
        <v>1991</v>
      </c>
      <c r="F628" s="209"/>
      <c r="G628" s="210">
        <v>2015</v>
      </c>
      <c r="H628" s="211">
        <v>1</v>
      </c>
      <c r="I628" s="211"/>
      <c r="J628" s="12"/>
      <c r="K628" s="208"/>
      <c r="L628" s="208"/>
      <c r="M628" s="208"/>
      <c r="N628" s="208"/>
      <c r="O628" s="208"/>
      <c r="P628" s="208"/>
      <c r="Q628" s="208" t="s">
        <v>147</v>
      </c>
      <c r="R628" s="208"/>
      <c r="S628" s="208"/>
      <c r="T628" s="12"/>
      <c r="U628" s="13"/>
      <c r="V628" s="13"/>
      <c r="W628" s="13"/>
      <c r="X628" s="13"/>
      <c r="Y628" s="13"/>
      <c r="Z628" s="13"/>
    </row>
    <row r="629" spans="1:26" ht="24.75" hidden="1" customHeight="1">
      <c r="A629" s="180" t="s">
        <v>1992</v>
      </c>
      <c r="B629" s="20" t="s">
        <v>1993</v>
      </c>
      <c r="C629" s="20" t="s">
        <v>1994</v>
      </c>
      <c r="D629" s="20" t="s">
        <v>477</v>
      </c>
      <c r="E629" s="21" t="s">
        <v>325</v>
      </c>
      <c r="F629" s="20"/>
      <c r="G629" s="18">
        <v>2015</v>
      </c>
      <c r="H629" s="19"/>
      <c r="I629" s="19"/>
      <c r="J629" s="12"/>
      <c r="K629" s="20"/>
      <c r="L629" s="20"/>
      <c r="M629" s="20"/>
      <c r="N629" s="20"/>
      <c r="O629" s="20"/>
      <c r="P629" s="20"/>
      <c r="Q629" s="20"/>
      <c r="R629" s="20"/>
      <c r="S629" s="20"/>
      <c r="T629" s="12"/>
      <c r="U629" s="12"/>
      <c r="V629" s="12"/>
      <c r="W629" s="12"/>
      <c r="X629" s="12"/>
      <c r="Y629" s="12"/>
      <c r="Z629" s="12"/>
    </row>
    <row r="630" spans="1:26" ht="24.75" hidden="1" customHeight="1">
      <c r="A630" s="178" t="str">
        <f>HYPERLINK("mailto:hsiamer@cite-musique.fr","hsiamer@cite-musique.fr")</f>
        <v>hsiamer@cite-musique.fr</v>
      </c>
      <c r="B630" s="20" t="s">
        <v>1995</v>
      </c>
      <c r="C630" s="20" t="s">
        <v>1996</v>
      </c>
      <c r="D630" s="20" t="s">
        <v>1997</v>
      </c>
      <c r="E630" s="21"/>
      <c r="F630" s="21"/>
      <c r="G630" s="18"/>
      <c r="H630" s="19">
        <v>1</v>
      </c>
      <c r="I630" s="19"/>
      <c r="J630" s="13"/>
      <c r="K630" s="20"/>
      <c r="L630" s="20"/>
      <c r="M630" s="20"/>
      <c r="N630" s="20"/>
      <c r="O630" s="20"/>
      <c r="P630" s="20"/>
      <c r="Q630" s="20"/>
      <c r="R630" s="20"/>
      <c r="S630" s="20"/>
      <c r="T630" s="12"/>
      <c r="U630" s="13"/>
      <c r="V630" s="13"/>
      <c r="W630" s="13"/>
      <c r="X630" s="13"/>
      <c r="Y630" s="13"/>
      <c r="Z630" s="13"/>
    </row>
    <row r="631" spans="1:26" ht="24.75" hidden="1" customHeight="1">
      <c r="A631" s="177" t="s">
        <v>1998</v>
      </c>
      <c r="B631" s="45" t="s">
        <v>1999</v>
      </c>
      <c r="C631" s="45" t="s">
        <v>2000</v>
      </c>
      <c r="D631" s="45" t="s">
        <v>1004</v>
      </c>
      <c r="E631" s="46" t="s">
        <v>130</v>
      </c>
      <c r="F631" s="46"/>
      <c r="G631" s="28">
        <v>2015</v>
      </c>
      <c r="H631" s="29"/>
      <c r="I631" s="29"/>
      <c r="J631" s="12"/>
      <c r="K631" s="20"/>
      <c r="L631" s="20"/>
      <c r="M631" s="20"/>
      <c r="N631" s="20"/>
      <c r="O631" s="20"/>
      <c r="P631" s="20"/>
      <c r="Q631" s="20"/>
      <c r="R631" s="20"/>
      <c r="S631" s="20"/>
      <c r="T631" s="72"/>
      <c r="U631" s="12"/>
      <c r="V631" s="12"/>
      <c r="W631" s="12"/>
      <c r="X631" s="12"/>
      <c r="Y631" s="12"/>
      <c r="Z631" s="12"/>
    </row>
    <row r="632" spans="1:26" ht="24.75" hidden="1" customHeight="1">
      <c r="A632" s="176" t="s">
        <v>2001</v>
      </c>
      <c r="B632" s="20" t="s">
        <v>999</v>
      </c>
      <c r="C632" s="20" t="s">
        <v>2002</v>
      </c>
      <c r="D632" s="20" t="s">
        <v>2003</v>
      </c>
      <c r="E632" s="21" t="s">
        <v>51</v>
      </c>
      <c r="F632" s="21"/>
      <c r="G632" s="18">
        <v>2016</v>
      </c>
      <c r="H632" s="19">
        <v>1</v>
      </c>
      <c r="I632" s="19"/>
      <c r="J632" s="12"/>
      <c r="K632" s="20"/>
      <c r="L632" s="20"/>
      <c r="M632" s="20"/>
      <c r="N632" s="20"/>
      <c r="O632" s="20"/>
      <c r="P632" s="20"/>
      <c r="Q632" s="20"/>
      <c r="R632" s="20"/>
      <c r="S632" s="20"/>
      <c r="T632" s="12"/>
      <c r="U632" s="13"/>
      <c r="V632" s="13"/>
      <c r="W632" s="13"/>
      <c r="X632" s="13"/>
      <c r="Y632" s="13"/>
      <c r="Z632" s="13"/>
    </row>
    <row r="633" spans="1:26" ht="24.75" hidden="1" customHeight="1">
      <c r="A633" s="176" t="s">
        <v>2004</v>
      </c>
      <c r="B633" s="20" t="s">
        <v>1260</v>
      </c>
      <c r="C633" s="20" t="s">
        <v>2005</v>
      </c>
      <c r="D633" s="20" t="s">
        <v>2003</v>
      </c>
      <c r="E633" s="21" t="s">
        <v>51</v>
      </c>
      <c r="F633" s="21"/>
      <c r="G633" s="18">
        <v>2016</v>
      </c>
      <c r="H633" s="19">
        <v>1</v>
      </c>
      <c r="I633" s="19"/>
      <c r="J633" s="12"/>
      <c r="K633" s="20"/>
      <c r="L633" s="20"/>
      <c r="M633" s="20"/>
      <c r="N633" s="20"/>
      <c r="O633" s="20"/>
      <c r="P633" s="20"/>
      <c r="Q633" s="20"/>
      <c r="R633" s="20"/>
      <c r="S633" s="20"/>
      <c r="T633" s="12"/>
      <c r="U633" s="12"/>
      <c r="V633" s="12"/>
      <c r="W633" s="12"/>
      <c r="X633" s="12"/>
      <c r="Y633" s="12"/>
      <c r="Z633" s="12"/>
    </row>
    <row r="634" spans="1:26" ht="24.75" hidden="1" customHeight="1">
      <c r="A634" s="176" t="s">
        <v>2006</v>
      </c>
      <c r="B634" s="15" t="s">
        <v>2007</v>
      </c>
      <c r="C634" s="15" t="s">
        <v>2008</v>
      </c>
      <c r="D634" s="15" t="s">
        <v>2009</v>
      </c>
      <c r="E634" s="17" t="s">
        <v>21</v>
      </c>
      <c r="F634" s="17"/>
      <c r="G634" s="18">
        <v>2015</v>
      </c>
      <c r="H634" s="19">
        <v>1</v>
      </c>
      <c r="I634" s="19"/>
      <c r="J634" s="12"/>
      <c r="K634" s="20"/>
      <c r="L634" s="20"/>
      <c r="M634" s="20"/>
      <c r="N634" s="20"/>
      <c r="O634" s="20"/>
      <c r="P634" s="20"/>
      <c r="Q634" s="20"/>
      <c r="R634" s="20"/>
      <c r="S634" s="20"/>
      <c r="T634" s="12"/>
      <c r="U634" s="12"/>
      <c r="V634" s="12"/>
      <c r="W634" s="12"/>
      <c r="X634" s="12"/>
      <c r="Y634" s="12"/>
      <c r="Z634" s="12"/>
    </row>
    <row r="635" spans="1:26" ht="24.75" hidden="1" customHeight="1">
      <c r="A635" s="212" t="s">
        <v>2010</v>
      </c>
      <c r="B635" s="15" t="s">
        <v>337</v>
      </c>
      <c r="C635" s="15" t="s">
        <v>2011</v>
      </c>
      <c r="D635" s="15" t="s">
        <v>2009</v>
      </c>
      <c r="E635" s="17" t="s">
        <v>21</v>
      </c>
      <c r="F635" s="17"/>
      <c r="G635" s="18">
        <v>2015</v>
      </c>
      <c r="H635" s="19">
        <v>1</v>
      </c>
      <c r="I635" s="19"/>
      <c r="J635" s="12"/>
      <c r="K635" s="20"/>
      <c r="L635" s="20"/>
      <c r="M635" s="20"/>
      <c r="N635" s="20"/>
      <c r="O635" s="20"/>
      <c r="P635" s="20"/>
      <c r="Q635" s="20"/>
      <c r="R635" s="20"/>
      <c r="S635" s="20"/>
      <c r="T635" s="12"/>
      <c r="U635" s="12"/>
      <c r="V635" s="12"/>
      <c r="W635" s="12"/>
      <c r="X635" s="12"/>
      <c r="Y635" s="12"/>
      <c r="Z635" s="12"/>
    </row>
    <row r="636" spans="1:26" ht="24.75" hidden="1" customHeight="1">
      <c r="A636" s="213" t="s">
        <v>2012</v>
      </c>
      <c r="B636" s="136" t="s">
        <v>371</v>
      </c>
      <c r="C636" s="136" t="s">
        <v>2013</v>
      </c>
      <c r="D636" s="136" t="s">
        <v>2014</v>
      </c>
      <c r="E636" s="136" t="s">
        <v>1038</v>
      </c>
      <c r="F636" s="137"/>
      <c r="G636" s="138">
        <v>2016</v>
      </c>
      <c r="H636" s="139">
        <v>1</v>
      </c>
      <c r="I636" s="19"/>
      <c r="J636" s="12"/>
      <c r="K636" s="20"/>
      <c r="L636" s="20"/>
      <c r="M636" s="20"/>
      <c r="N636" s="20"/>
      <c r="O636" s="20"/>
      <c r="P636" s="20"/>
      <c r="Q636" s="20"/>
      <c r="R636" s="20"/>
      <c r="S636" s="20"/>
      <c r="T636" s="13"/>
      <c r="U636" s="12"/>
      <c r="V636" s="12"/>
      <c r="W636" s="12"/>
      <c r="X636" s="12"/>
      <c r="Y636" s="12"/>
      <c r="Z636" s="12"/>
    </row>
    <row r="637" spans="1:26" ht="24.75" hidden="1" customHeight="1">
      <c r="A637" s="179" t="s">
        <v>2015</v>
      </c>
      <c r="B637" s="26" t="s">
        <v>2016</v>
      </c>
      <c r="C637" s="26" t="s">
        <v>2017</v>
      </c>
      <c r="D637" s="26" t="s">
        <v>2018</v>
      </c>
      <c r="E637" s="27" t="s">
        <v>51</v>
      </c>
      <c r="F637" s="27"/>
      <c r="G637" s="28">
        <v>2015</v>
      </c>
      <c r="H637" s="29"/>
      <c r="I637" s="29"/>
      <c r="J637" s="12"/>
      <c r="K637" s="20"/>
      <c r="L637" s="20"/>
      <c r="M637" s="20"/>
      <c r="N637" s="20"/>
      <c r="O637" s="20"/>
      <c r="P637" s="20"/>
      <c r="Q637" s="20"/>
      <c r="R637" s="20"/>
      <c r="S637" s="20"/>
      <c r="T637" s="12"/>
      <c r="U637" s="12"/>
      <c r="V637" s="12"/>
      <c r="W637" s="12"/>
      <c r="X637" s="12"/>
      <c r="Y637" s="12"/>
      <c r="Z637" s="12"/>
    </row>
    <row r="638" spans="1:26" ht="24.75" hidden="1" customHeight="1">
      <c r="A638" s="178" t="str">
        <f>HYPERLINK("mailto:carine.savani@bnpparibas.com","carine.savani@bnpparibas.com")</f>
        <v>carine.savani@bnpparibas.com</v>
      </c>
      <c r="B638" s="14" t="s">
        <v>2019</v>
      </c>
      <c r="C638" s="74" t="s">
        <v>2020</v>
      </c>
      <c r="D638" s="16" t="s">
        <v>1024</v>
      </c>
      <c r="E638" s="17" t="s">
        <v>21</v>
      </c>
      <c r="F638" s="17"/>
      <c r="G638" s="18">
        <v>2015</v>
      </c>
      <c r="H638" s="19"/>
      <c r="I638" s="19"/>
      <c r="J638" s="13"/>
      <c r="K638" s="20"/>
      <c r="L638" s="20"/>
      <c r="M638" s="20"/>
      <c r="N638" s="20"/>
      <c r="O638" s="20"/>
      <c r="P638" s="20"/>
      <c r="Q638" s="20"/>
      <c r="R638" s="20"/>
      <c r="S638" s="20"/>
      <c r="T638" s="72"/>
      <c r="U638" s="12"/>
      <c r="V638" s="12"/>
      <c r="W638" s="12"/>
      <c r="X638" s="12"/>
      <c r="Y638" s="12"/>
      <c r="Z638" s="12"/>
    </row>
    <row r="639" spans="1:26" ht="24.75" hidden="1" customHeight="1">
      <c r="A639" s="178" t="str">
        <f>HYPERLINK("mailto:jackie.cicogna@prada.com","jackie.cicogna@prada.com")</f>
        <v>jackie.cicogna@prada.com</v>
      </c>
      <c r="B639" s="15" t="s">
        <v>955</v>
      </c>
      <c r="C639" s="15" t="s">
        <v>2021</v>
      </c>
      <c r="D639" s="15" t="s">
        <v>2022</v>
      </c>
      <c r="E639" s="17" t="s">
        <v>21</v>
      </c>
      <c r="F639" s="17"/>
      <c r="G639" s="18">
        <v>2015</v>
      </c>
      <c r="H639" s="19">
        <v>1</v>
      </c>
      <c r="I639" s="19"/>
      <c r="J639" s="12"/>
      <c r="K639" s="20"/>
      <c r="L639" s="20"/>
      <c r="M639" s="20"/>
      <c r="N639" s="20"/>
      <c r="O639" s="20"/>
      <c r="P639" s="20"/>
      <c r="Q639" s="20"/>
      <c r="R639" s="20"/>
      <c r="S639" s="20"/>
      <c r="T639" s="12"/>
      <c r="U639" s="12"/>
      <c r="V639" s="12"/>
      <c r="W639" s="12"/>
      <c r="X639" s="12"/>
      <c r="Y639" s="12"/>
      <c r="Z639" s="12"/>
    </row>
    <row r="640" spans="1:26" ht="24.75" hidden="1" customHeight="1">
      <c r="A640" s="176"/>
      <c r="B640" s="20" t="s">
        <v>252</v>
      </c>
      <c r="C640" s="20" t="s">
        <v>2023</v>
      </c>
      <c r="D640" s="20" t="s">
        <v>2024</v>
      </c>
      <c r="E640" s="21"/>
      <c r="F640" s="21"/>
      <c r="G640" s="18">
        <v>2016</v>
      </c>
      <c r="H640" s="54">
        <f>'EJ histoire'!H112</f>
        <v>1</v>
      </c>
      <c r="I640" s="19"/>
      <c r="J640" s="12"/>
      <c r="K640" s="20"/>
      <c r="L640" s="20"/>
      <c r="M640" s="20"/>
      <c r="N640" s="20"/>
      <c r="O640" s="20"/>
      <c r="P640" s="20"/>
      <c r="Q640" s="20"/>
      <c r="R640" s="20" t="s">
        <v>147</v>
      </c>
      <c r="S640" s="20"/>
      <c r="T640" s="12"/>
      <c r="U640" s="72"/>
      <c r="V640" s="72"/>
      <c r="W640" s="72"/>
      <c r="X640" s="72"/>
      <c r="Y640" s="72"/>
      <c r="Z640" s="72"/>
    </row>
    <row r="641" spans="1:26" ht="24.75" hidden="1" customHeight="1">
      <c r="A641" s="20"/>
      <c r="B641" s="33" t="s">
        <v>2025</v>
      </c>
      <c r="C641" s="33" t="s">
        <v>2026</v>
      </c>
      <c r="D641" s="33" t="s">
        <v>2027</v>
      </c>
      <c r="E641" s="39" t="s">
        <v>69</v>
      </c>
      <c r="F641" s="20"/>
      <c r="G641" s="35" t="s">
        <v>70</v>
      </c>
      <c r="H641" s="36">
        <v>1</v>
      </c>
      <c r="I641" s="37">
        <v>1</v>
      </c>
      <c r="J641" s="12"/>
      <c r="K641" s="20"/>
      <c r="L641" s="20"/>
      <c r="M641" s="20"/>
      <c r="N641" s="20"/>
      <c r="O641" s="20"/>
      <c r="P641" s="20"/>
      <c r="Q641" s="20"/>
      <c r="R641" s="20"/>
      <c r="S641" s="20"/>
      <c r="T641" s="13"/>
      <c r="U641" s="13"/>
      <c r="V641" s="13"/>
      <c r="W641" s="13"/>
      <c r="X641" s="13"/>
      <c r="Y641" s="13"/>
      <c r="Z641" s="13"/>
    </row>
    <row r="642" spans="1:26" ht="24.75" hidden="1" customHeight="1">
      <c r="A642" s="203" t="s">
        <v>2028</v>
      </c>
      <c r="B642" s="45" t="s">
        <v>2029</v>
      </c>
      <c r="C642" s="45" t="s">
        <v>2030</v>
      </c>
      <c r="D642" s="45" t="s">
        <v>2031</v>
      </c>
      <c r="E642" s="46" t="s">
        <v>130</v>
      </c>
      <c r="F642" s="46"/>
      <c r="G642" s="28">
        <v>2015</v>
      </c>
      <c r="H642" s="29"/>
      <c r="I642" s="29"/>
      <c r="J642" s="12"/>
      <c r="K642" s="20"/>
      <c r="L642" s="20"/>
      <c r="M642" s="20"/>
      <c r="N642" s="20"/>
      <c r="O642" s="20"/>
      <c r="P642" s="20"/>
      <c r="Q642" s="20"/>
      <c r="R642" s="20"/>
      <c r="S642" s="20"/>
      <c r="T642" s="12"/>
      <c r="U642" s="12"/>
      <c r="V642" s="12"/>
      <c r="W642" s="12"/>
      <c r="X642" s="12"/>
      <c r="Y642" s="12"/>
      <c r="Z642" s="12"/>
    </row>
    <row r="643" spans="1:26" ht="24.75" hidden="1" customHeight="1">
      <c r="A643" s="180" t="s">
        <v>2032</v>
      </c>
      <c r="B643" s="20" t="s">
        <v>319</v>
      </c>
      <c r="C643" s="20" t="s">
        <v>2033</v>
      </c>
      <c r="D643" s="20" t="s">
        <v>2034</v>
      </c>
      <c r="E643" s="21" t="s">
        <v>29</v>
      </c>
      <c r="F643" s="21"/>
      <c r="G643" s="18">
        <v>2015</v>
      </c>
      <c r="H643" s="19"/>
      <c r="I643" s="19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24.75" hidden="1" customHeight="1">
      <c r="A644" s="180"/>
      <c r="B644" s="20" t="s">
        <v>178</v>
      </c>
      <c r="C644" s="20" t="s">
        <v>2035</v>
      </c>
      <c r="D644" s="20" t="s">
        <v>2036</v>
      </c>
      <c r="E644" s="21"/>
      <c r="F644" s="21"/>
      <c r="G644" s="18">
        <v>2015</v>
      </c>
      <c r="H644" s="19">
        <v>1</v>
      </c>
      <c r="I644" s="19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24.75" hidden="1" customHeight="1">
      <c r="A645" s="176"/>
      <c r="B645" s="20" t="s">
        <v>485</v>
      </c>
      <c r="C645" s="20" t="s">
        <v>2037</v>
      </c>
      <c r="D645" s="20" t="s">
        <v>2038</v>
      </c>
      <c r="E645" s="21"/>
      <c r="F645" s="21"/>
      <c r="G645" s="18">
        <v>2015</v>
      </c>
      <c r="H645" s="54">
        <v>1</v>
      </c>
      <c r="I645" s="19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72"/>
      <c r="V645" s="72"/>
      <c r="W645" s="72"/>
      <c r="X645" s="72"/>
      <c r="Y645" s="72"/>
      <c r="Z645" s="72"/>
    </row>
    <row r="646" spans="1:26" ht="24.75" hidden="1" customHeight="1">
      <c r="A646" s="180"/>
      <c r="B646" s="20" t="s">
        <v>1045</v>
      </c>
      <c r="C646" s="20" t="s">
        <v>2039</v>
      </c>
      <c r="D646" s="20" t="s">
        <v>2040</v>
      </c>
      <c r="E646" s="21"/>
      <c r="F646" s="21"/>
      <c r="G646" s="18">
        <v>2015</v>
      </c>
      <c r="H646" s="54">
        <f>'EJ histoire'!H111</f>
        <v>1</v>
      </c>
      <c r="I646" s="19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3"/>
      <c r="V646" s="13"/>
      <c r="W646" s="13"/>
      <c r="X646" s="13"/>
      <c r="Y646" s="13"/>
      <c r="Z646" s="13"/>
    </row>
    <row r="647" spans="1:26" ht="24.75" hidden="1" customHeight="1">
      <c r="A647" s="214" t="s">
        <v>2041</v>
      </c>
      <c r="B647" s="62" t="s">
        <v>103</v>
      </c>
      <c r="C647" s="62" t="s">
        <v>2042</v>
      </c>
      <c r="D647" s="62" t="s">
        <v>2043</v>
      </c>
      <c r="E647" s="63" t="s">
        <v>130</v>
      </c>
      <c r="F647" s="63"/>
      <c r="G647" s="28">
        <v>2015</v>
      </c>
      <c r="H647" s="29"/>
      <c r="I647" s="29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3"/>
      <c r="V647" s="13"/>
      <c r="W647" s="13"/>
      <c r="X647" s="13"/>
      <c r="Y647" s="13"/>
      <c r="Z647" s="13"/>
    </row>
    <row r="648" spans="1:26" ht="24.75" hidden="1" customHeight="1">
      <c r="A648" s="176"/>
      <c r="B648" s="20" t="s">
        <v>2044</v>
      </c>
      <c r="C648" s="20" t="s">
        <v>2045</v>
      </c>
      <c r="D648" s="20" t="s">
        <v>2046</v>
      </c>
      <c r="E648" s="21"/>
      <c r="F648" s="21"/>
      <c r="G648" s="18">
        <v>2016</v>
      </c>
      <c r="H648" s="54">
        <f>'EJ histoire'!H105</f>
        <v>1</v>
      </c>
      <c r="I648" s="19"/>
      <c r="J648" s="12"/>
      <c r="K648" s="12"/>
      <c r="L648" s="12"/>
      <c r="M648" s="12"/>
      <c r="N648" s="12"/>
      <c r="O648" s="12"/>
      <c r="P648" s="12"/>
      <c r="Q648" s="12"/>
      <c r="R648" s="12" t="s">
        <v>147</v>
      </c>
      <c r="S648" s="12"/>
      <c r="T648" s="12"/>
      <c r="U648" s="72"/>
      <c r="V648" s="72"/>
      <c r="W648" s="72"/>
      <c r="X648" s="72"/>
      <c r="Y648" s="72"/>
      <c r="Z648" s="72"/>
    </row>
    <row r="649" spans="1:26" ht="24.75" hidden="1" customHeight="1">
      <c r="A649" s="176"/>
      <c r="B649" s="20" t="s">
        <v>2047</v>
      </c>
      <c r="C649" s="20" t="s">
        <v>2048</v>
      </c>
      <c r="D649" s="20" t="s">
        <v>2049</v>
      </c>
      <c r="E649" s="52"/>
      <c r="F649" s="52"/>
      <c r="G649" s="18">
        <v>2015</v>
      </c>
      <c r="H649" s="19">
        <v>1</v>
      </c>
      <c r="I649" s="19"/>
      <c r="J649" s="12"/>
      <c r="K649" s="12"/>
      <c r="L649" s="12"/>
      <c r="M649" s="12"/>
      <c r="N649" s="12"/>
      <c r="O649" s="12" t="s">
        <v>147</v>
      </c>
      <c r="P649" s="12"/>
      <c r="Q649" s="12"/>
      <c r="R649" s="12"/>
      <c r="S649" s="12"/>
      <c r="T649" s="12"/>
      <c r="U649" s="72"/>
      <c r="V649" s="72"/>
      <c r="W649" s="72"/>
      <c r="X649" s="72"/>
      <c r="Y649" s="72"/>
      <c r="Z649" s="72"/>
    </row>
    <row r="650" spans="1:26" ht="24.75" hidden="1" customHeight="1">
      <c r="A650" s="180"/>
      <c r="B650" s="20" t="s">
        <v>611</v>
      </c>
      <c r="C650" s="20" t="s">
        <v>2050</v>
      </c>
      <c r="D650" s="20" t="s">
        <v>2051</v>
      </c>
      <c r="E650" s="21"/>
      <c r="F650" s="21"/>
      <c r="G650" s="18">
        <v>2015</v>
      </c>
      <c r="H650" s="54">
        <f>'EJ histoire'!H113</f>
        <v>1</v>
      </c>
      <c r="I650" s="19"/>
      <c r="J650" s="12"/>
      <c r="K650" s="12"/>
      <c r="L650" s="12"/>
      <c r="M650" s="12"/>
      <c r="N650" s="12"/>
      <c r="O650" s="12" t="s">
        <v>147</v>
      </c>
      <c r="P650" s="12"/>
      <c r="Q650" s="12"/>
      <c r="R650" s="12"/>
      <c r="S650" s="12"/>
      <c r="T650" s="12"/>
      <c r="U650" s="72"/>
      <c r="V650" s="72"/>
      <c r="W650" s="72"/>
      <c r="X650" s="72"/>
      <c r="Y650" s="72"/>
      <c r="Z650" s="72"/>
    </row>
    <row r="651" spans="1:26" ht="24.75" hidden="1" customHeight="1">
      <c r="A651" s="215" t="s">
        <v>2052</v>
      </c>
      <c r="B651" s="20" t="s">
        <v>901</v>
      </c>
      <c r="C651" s="20" t="s">
        <v>2053</v>
      </c>
      <c r="D651" s="20" t="s">
        <v>2051</v>
      </c>
      <c r="E651" s="21"/>
      <c r="F651" s="21"/>
      <c r="G651" s="18">
        <v>2015</v>
      </c>
      <c r="H651" s="54">
        <f>'EJ histoire'!H114</f>
        <v>1</v>
      </c>
      <c r="I651" s="36">
        <v>2</v>
      </c>
      <c r="J651" s="85" t="s">
        <v>2054</v>
      </c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3"/>
      <c r="V651" s="13"/>
      <c r="W651" s="13"/>
      <c r="X651" s="13"/>
      <c r="Y651" s="13"/>
      <c r="Z651" s="13"/>
    </row>
    <row r="652" spans="1:26" ht="24.75" hidden="1" customHeight="1">
      <c r="A652" s="180"/>
      <c r="B652" s="20" t="s">
        <v>821</v>
      </c>
      <c r="C652" s="20" t="s">
        <v>2055</v>
      </c>
      <c r="D652" s="20" t="s">
        <v>2056</v>
      </c>
      <c r="E652" s="21" t="s">
        <v>980</v>
      </c>
      <c r="F652" s="21"/>
      <c r="G652" s="18">
        <v>2015</v>
      </c>
      <c r="H652" s="19">
        <v>1</v>
      </c>
      <c r="I652" s="19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24.75" hidden="1" customHeight="1">
      <c r="A653" s="216"/>
      <c r="B653" s="20" t="s">
        <v>2057</v>
      </c>
      <c r="C653" s="20" t="s">
        <v>2058</v>
      </c>
      <c r="D653" s="20" t="s">
        <v>2059</v>
      </c>
      <c r="E653" s="21"/>
      <c r="F653" s="21"/>
      <c r="G653" s="18">
        <v>2015</v>
      </c>
      <c r="H653" s="54">
        <f>'EJ histoire'!H108</f>
        <v>1</v>
      </c>
      <c r="I653" s="19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72"/>
      <c r="V653" s="72"/>
      <c r="W653" s="72"/>
      <c r="X653" s="72"/>
      <c r="Y653" s="72"/>
      <c r="Z653" s="72"/>
    </row>
    <row r="654" spans="1:26" ht="24.75" hidden="1" customHeight="1">
      <c r="A654" s="203" t="s">
        <v>2060</v>
      </c>
      <c r="B654" s="45" t="s">
        <v>2061</v>
      </c>
      <c r="C654" s="45" t="s">
        <v>2062</v>
      </c>
      <c r="D654" s="45" t="s">
        <v>2063</v>
      </c>
      <c r="E654" s="46" t="s">
        <v>181</v>
      </c>
      <c r="F654" s="46"/>
      <c r="G654" s="28">
        <v>2015</v>
      </c>
      <c r="H654" s="29"/>
      <c r="I654" s="29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3"/>
      <c r="V654" s="13"/>
      <c r="W654" s="13"/>
      <c r="X654" s="13"/>
      <c r="Y654" s="13"/>
      <c r="Z654" s="13"/>
    </row>
    <row r="655" spans="1:26" ht="24.75" hidden="1" customHeight="1">
      <c r="A655" s="1"/>
      <c r="B655" s="20" t="s">
        <v>619</v>
      </c>
      <c r="C655" s="20" t="s">
        <v>2064</v>
      </c>
      <c r="D655" s="20" t="s">
        <v>2065</v>
      </c>
      <c r="E655" s="21"/>
      <c r="F655" s="21"/>
      <c r="G655" s="18">
        <v>2015</v>
      </c>
      <c r="H655" s="19">
        <v>1</v>
      </c>
      <c r="I655" s="19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3"/>
      <c r="V655" s="13"/>
      <c r="W655" s="13"/>
      <c r="X655" s="13"/>
      <c r="Y655" s="13"/>
      <c r="Z655" s="13"/>
    </row>
    <row r="656" spans="1:26" ht="24.75" hidden="1" customHeight="1">
      <c r="A656" s="176"/>
      <c r="B656" s="20" t="s">
        <v>442</v>
      </c>
      <c r="C656" s="20" t="s">
        <v>2066</v>
      </c>
      <c r="D656" s="20" t="s">
        <v>2067</v>
      </c>
      <c r="E656" s="21"/>
      <c r="F656" s="21"/>
      <c r="G656" s="18">
        <v>2015</v>
      </c>
      <c r="H656" s="54">
        <f>'EJ histoire'!H107</f>
        <v>1</v>
      </c>
      <c r="I656" s="19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3"/>
      <c r="V656" s="13"/>
      <c r="W656" s="13"/>
      <c r="X656" s="13"/>
      <c r="Y656" s="13"/>
      <c r="Z656" s="13"/>
    </row>
    <row r="657" spans="1:26" ht="24.75" hidden="1" customHeight="1">
      <c r="A657" s="176"/>
      <c r="B657" s="20" t="s">
        <v>619</v>
      </c>
      <c r="C657" s="20" t="s">
        <v>2068</v>
      </c>
      <c r="D657" s="20" t="s">
        <v>2069</v>
      </c>
      <c r="E657" s="21"/>
      <c r="F657" s="21"/>
      <c r="G657" s="18">
        <v>2015</v>
      </c>
      <c r="H657" s="54">
        <f>'EJ histoire'!H109</f>
        <v>1</v>
      </c>
      <c r="I657" s="19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72"/>
      <c r="V657" s="72"/>
      <c r="W657" s="72"/>
      <c r="X657" s="72"/>
      <c r="Y657" s="72"/>
      <c r="Z657" s="72"/>
    </row>
    <row r="658" spans="1:26" ht="24.75" hidden="1" customHeight="1">
      <c r="A658" s="176" t="s">
        <v>2070</v>
      </c>
      <c r="B658" s="20" t="s">
        <v>2071</v>
      </c>
      <c r="C658" s="20" t="s">
        <v>2072</v>
      </c>
      <c r="D658" s="20" t="s">
        <v>2073</v>
      </c>
      <c r="E658" s="21" t="s">
        <v>51</v>
      </c>
      <c r="F658" s="21"/>
      <c r="G658" s="18">
        <v>2016</v>
      </c>
      <c r="H658" s="19">
        <v>1</v>
      </c>
      <c r="I658" s="19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3"/>
      <c r="V658" s="13"/>
      <c r="W658" s="13"/>
      <c r="X658" s="13"/>
      <c r="Y658" s="13"/>
      <c r="Z658" s="13"/>
    </row>
    <row r="659" spans="1:26" ht="24.75" hidden="1" customHeight="1">
      <c r="A659" s="33" t="s">
        <v>2074</v>
      </c>
      <c r="B659" s="33" t="s">
        <v>127</v>
      </c>
      <c r="C659" s="33" t="s">
        <v>728</v>
      </c>
      <c r="D659" s="33" t="s">
        <v>2075</v>
      </c>
      <c r="E659" s="39" t="s">
        <v>51</v>
      </c>
      <c r="F659" s="20"/>
      <c r="G659" s="35" t="s">
        <v>70</v>
      </c>
      <c r="H659" s="36">
        <v>1</v>
      </c>
      <c r="I659" s="56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3"/>
      <c r="U659" s="13"/>
      <c r="V659" s="13"/>
      <c r="W659" s="13"/>
      <c r="X659" s="13"/>
      <c r="Y659" s="13"/>
      <c r="Z659" s="13"/>
    </row>
    <row r="660" spans="1:26" ht="24.75" hidden="1" customHeight="1">
      <c r="A660" s="85" t="s">
        <v>2076</v>
      </c>
      <c r="B660" s="33" t="s">
        <v>482</v>
      </c>
      <c r="C660" s="33" t="s">
        <v>2077</v>
      </c>
      <c r="D660" s="33" t="s">
        <v>2078</v>
      </c>
      <c r="E660" s="39" t="s">
        <v>51</v>
      </c>
      <c r="F660" s="20"/>
      <c r="G660" s="35" t="s">
        <v>70</v>
      </c>
      <c r="H660" s="36">
        <v>1</v>
      </c>
      <c r="I660" s="56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3"/>
      <c r="U660" s="13"/>
      <c r="V660" s="13"/>
      <c r="W660" s="13"/>
      <c r="X660" s="13"/>
      <c r="Y660" s="13"/>
      <c r="Z660" s="13"/>
    </row>
    <row r="661" spans="1:26" ht="24.75" hidden="1" customHeight="1">
      <c r="A661" s="138" t="s">
        <v>2079</v>
      </c>
      <c r="B661" s="136" t="s">
        <v>891</v>
      </c>
      <c r="C661" s="136" t="s">
        <v>2080</v>
      </c>
      <c r="D661" s="136" t="s">
        <v>2081</v>
      </c>
      <c r="E661" s="136" t="s">
        <v>1038</v>
      </c>
      <c r="F661" s="137"/>
      <c r="G661" s="138">
        <v>2016</v>
      </c>
      <c r="H661" s="139">
        <v>1</v>
      </c>
      <c r="I661" s="19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3"/>
      <c r="U661" s="12"/>
      <c r="V661" s="12"/>
      <c r="W661" s="12"/>
      <c r="X661" s="12"/>
      <c r="Y661" s="12"/>
      <c r="Z661" s="12"/>
    </row>
    <row r="662" spans="1:26" ht="24.75" hidden="1" customHeight="1">
      <c r="A662" s="217" t="s">
        <v>2082</v>
      </c>
      <c r="B662" s="218" t="s">
        <v>2025</v>
      </c>
      <c r="C662" s="87" t="s">
        <v>2083</v>
      </c>
      <c r="D662" s="218" t="s">
        <v>2084</v>
      </c>
      <c r="E662" s="39" t="s">
        <v>2085</v>
      </c>
      <c r="F662" s="20"/>
      <c r="G662" s="35" t="s">
        <v>70</v>
      </c>
      <c r="H662" s="36">
        <v>1</v>
      </c>
      <c r="I662" s="37">
        <v>1</v>
      </c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3"/>
      <c r="U662" s="13"/>
      <c r="V662" s="13"/>
      <c r="W662" s="13"/>
      <c r="X662" s="13"/>
      <c r="Y662" s="13"/>
      <c r="Z662" s="13"/>
    </row>
    <row r="663" spans="1:26" ht="24.75" hidden="1" customHeight="1">
      <c r="A663" s="219" t="str">
        <f>HYPERLINK("mailto:g.larchet@senat.fr","g.larchet@senat.fr")</f>
        <v>g.larchet@senat.fr</v>
      </c>
      <c r="B663" s="220" t="s">
        <v>2086</v>
      </c>
      <c r="C663" s="220" t="s">
        <v>2087</v>
      </c>
      <c r="D663" s="220" t="s">
        <v>2088</v>
      </c>
      <c r="E663" s="221" t="s">
        <v>34</v>
      </c>
      <c r="F663" s="222"/>
      <c r="G663" s="223">
        <v>2016</v>
      </c>
      <c r="H663" s="224">
        <v>1</v>
      </c>
      <c r="I663" s="224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12"/>
      <c r="U663" s="13"/>
      <c r="V663" s="13"/>
      <c r="W663" s="13"/>
      <c r="X663" s="13"/>
      <c r="Y663" s="13"/>
      <c r="Z663" s="13"/>
    </row>
    <row r="664" spans="1:26" ht="24.75" hidden="1" customHeight="1">
      <c r="A664" s="178" t="str">
        <f>HYPERLINK("mailto:frederic.steinmetz@bnpparibas.com","frederic.steinmetz@bnpparibas.com")</f>
        <v>frederic.steinmetz@bnpparibas.com</v>
      </c>
      <c r="B664" s="14" t="s">
        <v>1316</v>
      </c>
      <c r="C664" s="74" t="s">
        <v>2089</v>
      </c>
      <c r="D664" s="16" t="s">
        <v>1024</v>
      </c>
      <c r="E664" s="17" t="s">
        <v>21</v>
      </c>
      <c r="F664" s="17"/>
      <c r="G664" s="18">
        <v>2015</v>
      </c>
      <c r="H664" s="19"/>
      <c r="I664" s="19"/>
      <c r="J664" s="13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3"/>
      <c r="V664" s="13"/>
      <c r="W664" s="13"/>
      <c r="X664" s="13"/>
      <c r="Y664" s="13"/>
      <c r="Z664" s="13"/>
    </row>
    <row r="665" spans="1:26" ht="24.75" hidden="1" customHeight="1">
      <c r="A665" s="176"/>
      <c r="B665" s="33" t="s">
        <v>2090</v>
      </c>
      <c r="C665" s="33" t="s">
        <v>1223</v>
      </c>
      <c r="D665" s="33" t="s">
        <v>2091</v>
      </c>
      <c r="E665" s="21"/>
      <c r="F665" s="21"/>
      <c r="G665" s="166">
        <v>2016</v>
      </c>
      <c r="H665" s="36">
        <v>1</v>
      </c>
      <c r="I665" s="36">
        <v>1</v>
      </c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24.75" hidden="1" customHeight="1">
      <c r="A666" s="225" t="str">
        <f>HYPERLINK("mailto:mc.blandin@senat.fr","mc.blandin@senat.fr ")</f>
        <v>mc.blandin@senat.fr </v>
      </c>
      <c r="B666" s="115" t="s">
        <v>1487</v>
      </c>
      <c r="C666" s="115" t="s">
        <v>2092</v>
      </c>
      <c r="D666" s="115" t="s">
        <v>2093</v>
      </c>
      <c r="E666" s="226" t="s">
        <v>843</v>
      </c>
      <c r="F666" s="117"/>
      <c r="G666" s="53">
        <v>2016</v>
      </c>
      <c r="H666" s="53">
        <v>1</v>
      </c>
      <c r="I666" s="29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3"/>
      <c r="V666" s="13"/>
      <c r="W666" s="13"/>
      <c r="X666" s="13"/>
      <c r="Y666" s="13"/>
      <c r="Z666" s="13"/>
    </row>
    <row r="667" spans="1:26" ht="24.75" hidden="1" customHeight="1">
      <c r="A667" s="176" t="s">
        <v>2094</v>
      </c>
      <c r="B667" s="20" t="s">
        <v>541</v>
      </c>
      <c r="C667" s="20" t="s">
        <v>2095</v>
      </c>
      <c r="D667" s="20" t="s">
        <v>2096</v>
      </c>
      <c r="E667" s="21" t="s">
        <v>130</v>
      </c>
      <c r="F667" s="21"/>
      <c r="G667" s="18">
        <v>2015</v>
      </c>
      <c r="H667" s="19">
        <v>1</v>
      </c>
      <c r="I667" s="19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24.75" hidden="1" customHeight="1">
      <c r="A668" s="177" t="s">
        <v>2097</v>
      </c>
      <c r="B668" s="45" t="s">
        <v>2098</v>
      </c>
      <c r="C668" s="45" t="s">
        <v>2099</v>
      </c>
      <c r="D668" s="45" t="s">
        <v>896</v>
      </c>
      <c r="E668" s="46" t="s">
        <v>897</v>
      </c>
      <c r="F668" s="46"/>
      <c r="G668" s="28">
        <v>2015</v>
      </c>
      <c r="H668" s="29"/>
      <c r="I668" s="29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3"/>
      <c r="V668" s="13"/>
      <c r="W668" s="13"/>
      <c r="X668" s="13"/>
      <c r="Y668" s="13"/>
      <c r="Z668" s="13"/>
    </row>
    <row r="669" spans="1:26" ht="24.75" hidden="1" customHeight="1">
      <c r="A669" s="176" t="s">
        <v>2100</v>
      </c>
      <c r="B669" s="20" t="s">
        <v>2101</v>
      </c>
      <c r="C669" s="20" t="s">
        <v>2102</v>
      </c>
      <c r="D669" s="20" t="s">
        <v>2096</v>
      </c>
      <c r="E669" s="21" t="s">
        <v>130</v>
      </c>
      <c r="F669" s="21"/>
      <c r="G669" s="18">
        <v>2015</v>
      </c>
      <c r="H669" s="19">
        <v>1</v>
      </c>
      <c r="I669" s="19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24.75" hidden="1" customHeight="1">
      <c r="A670" s="178" t="str">
        <f>HYPERLINK("mailto:h8189-sb11@accor.com","h8189-sb11@accor.com")</f>
        <v>h8189-sb11@accor.com</v>
      </c>
      <c r="B670" s="20" t="s">
        <v>1218</v>
      </c>
      <c r="C670" s="20" t="s">
        <v>2103</v>
      </c>
      <c r="D670" s="20" t="s">
        <v>2096</v>
      </c>
      <c r="E670" s="17" t="s">
        <v>21</v>
      </c>
      <c r="F670" s="21"/>
      <c r="G670" s="18">
        <v>2015</v>
      </c>
      <c r="H670" s="19">
        <v>1</v>
      </c>
      <c r="I670" s="19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3"/>
      <c r="V670" s="13"/>
      <c r="W670" s="13"/>
      <c r="X670" s="13"/>
      <c r="Y670" s="13"/>
      <c r="Z670" s="13"/>
    </row>
    <row r="671" spans="1:26" ht="24.75" hidden="1" customHeight="1">
      <c r="A671" s="203" t="s">
        <v>2104</v>
      </c>
      <c r="B671" s="45" t="s">
        <v>359</v>
      </c>
      <c r="C671" s="45" t="s">
        <v>2105</v>
      </c>
      <c r="D671" s="45" t="s">
        <v>2106</v>
      </c>
      <c r="E671" s="46" t="s">
        <v>130</v>
      </c>
      <c r="F671" s="46"/>
      <c r="G671" s="28">
        <v>2015</v>
      </c>
      <c r="H671" s="29"/>
      <c r="I671" s="29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3"/>
      <c r="V671" s="13"/>
      <c r="W671" s="13"/>
      <c r="X671" s="13"/>
      <c r="Y671" s="13"/>
      <c r="Z671" s="13"/>
    </row>
    <row r="672" spans="1:26" ht="24.75" customHeight="1">
      <c r="A672" s="328" t="str">
        <f>HYPERLINK("mailto:pauline.laurent@qobuz.com","pauline.laurent@qobuz.com")</f>
        <v>pauline.laurent@qobuz.com</v>
      </c>
      <c r="B672" s="288" t="s">
        <v>382</v>
      </c>
      <c r="C672" s="288" t="s">
        <v>2107</v>
      </c>
      <c r="D672" s="288" t="s">
        <v>2108</v>
      </c>
      <c r="E672" s="289" t="s">
        <v>24</v>
      </c>
      <c r="F672" s="289"/>
      <c r="G672" s="290">
        <v>2016</v>
      </c>
      <c r="H672" s="291">
        <v>1</v>
      </c>
      <c r="I672" s="291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72"/>
      <c r="V672" s="72"/>
      <c r="W672" s="72"/>
      <c r="X672" s="72"/>
      <c r="Y672" s="72"/>
      <c r="Z672" s="72"/>
    </row>
    <row r="673" spans="1:26" ht="24.75" customHeight="1">
      <c r="A673" s="323" t="s">
        <v>2109</v>
      </c>
      <c r="B673" s="288" t="s">
        <v>854</v>
      </c>
      <c r="C673" s="288" t="s">
        <v>2110</v>
      </c>
      <c r="D673" s="288" t="s">
        <v>2108</v>
      </c>
      <c r="E673" s="289" t="s">
        <v>24</v>
      </c>
      <c r="F673" s="289"/>
      <c r="G673" s="290">
        <v>2016</v>
      </c>
      <c r="H673" s="291">
        <v>1</v>
      </c>
      <c r="I673" s="291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3"/>
      <c r="V673" s="13"/>
      <c r="W673" s="13"/>
      <c r="X673" s="13"/>
      <c r="Y673" s="13"/>
      <c r="Z673" s="13"/>
    </row>
    <row r="674" spans="1:26" ht="24.75" hidden="1" customHeight="1">
      <c r="A674" s="176" t="s">
        <v>2111</v>
      </c>
      <c r="B674" s="20" t="s">
        <v>1218</v>
      </c>
      <c r="C674" s="20" t="s">
        <v>2112</v>
      </c>
      <c r="D674" s="20" t="s">
        <v>1090</v>
      </c>
      <c r="E674" s="21" t="s">
        <v>130</v>
      </c>
      <c r="F674" s="21"/>
      <c r="G674" s="18">
        <v>2015</v>
      </c>
      <c r="H674" s="19"/>
      <c r="I674" s="19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3"/>
      <c r="V674" s="13"/>
      <c r="W674" s="13"/>
      <c r="X674" s="13"/>
      <c r="Y674" s="13"/>
      <c r="Z674" s="13"/>
    </row>
    <row r="675" spans="1:26" ht="24.75" hidden="1" customHeight="1">
      <c r="A675" s="176" t="s">
        <v>2113</v>
      </c>
      <c r="B675" s="20" t="s">
        <v>352</v>
      </c>
      <c r="C675" s="20" t="s">
        <v>2114</v>
      </c>
      <c r="D675" s="20" t="s">
        <v>2115</v>
      </c>
      <c r="E675" s="17" t="s">
        <v>51</v>
      </c>
      <c r="F675" s="17"/>
      <c r="G675" s="18">
        <v>2016</v>
      </c>
      <c r="H675" s="19">
        <v>1</v>
      </c>
      <c r="I675" s="19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24.75" hidden="1" customHeight="1">
      <c r="A676" s="180"/>
      <c r="B676" s="42" t="s">
        <v>2116</v>
      </c>
      <c r="C676" s="43" t="s">
        <v>2117</v>
      </c>
      <c r="D676" s="43" t="s">
        <v>2118</v>
      </c>
      <c r="E676" s="21" t="s">
        <v>29</v>
      </c>
      <c r="F676" s="21"/>
      <c r="G676" s="18">
        <v>2016</v>
      </c>
      <c r="H676" s="19">
        <v>1</v>
      </c>
      <c r="I676" s="19"/>
      <c r="J676" s="227"/>
      <c r="K676" s="227"/>
      <c r="L676" s="228"/>
      <c r="M676" s="229"/>
      <c r="N676" s="227"/>
      <c r="O676" s="227"/>
      <c r="P676" s="228"/>
      <c r="Q676" s="229"/>
      <c r="R676" s="227"/>
      <c r="S676" s="227"/>
      <c r="T676" s="12"/>
      <c r="U676" s="13"/>
      <c r="V676" s="13"/>
      <c r="W676" s="13"/>
      <c r="X676" s="13"/>
      <c r="Y676" s="13"/>
      <c r="Z676" s="13"/>
    </row>
    <row r="677" spans="1:26" ht="24.75" hidden="1" customHeight="1">
      <c r="A677" s="176" t="s">
        <v>2119</v>
      </c>
      <c r="B677" s="14" t="s">
        <v>2120</v>
      </c>
      <c r="C677" s="15" t="s">
        <v>2121</v>
      </c>
      <c r="D677" s="16" t="s">
        <v>20</v>
      </c>
      <c r="E677" s="17" t="s">
        <v>21</v>
      </c>
      <c r="F677" s="17"/>
      <c r="G677" s="18">
        <v>2015</v>
      </c>
      <c r="H677" s="19">
        <v>1</v>
      </c>
      <c r="I677" s="19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24.75" hidden="1" customHeight="1">
      <c r="A678" s="176" t="s">
        <v>2122</v>
      </c>
      <c r="B678" s="20" t="s">
        <v>442</v>
      </c>
      <c r="C678" s="20" t="s">
        <v>2123</v>
      </c>
      <c r="D678" s="20" t="s">
        <v>2124</v>
      </c>
      <c r="E678" s="21" t="s">
        <v>29</v>
      </c>
      <c r="F678" s="21"/>
      <c r="G678" s="18">
        <v>2015</v>
      </c>
      <c r="H678" s="19"/>
      <c r="I678" s="19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3"/>
      <c r="V678" s="13"/>
      <c r="W678" s="13"/>
      <c r="X678" s="13"/>
      <c r="Y678" s="13"/>
      <c r="Z678" s="13"/>
    </row>
    <row r="679" spans="1:26" ht="24.75" hidden="1" customHeight="1">
      <c r="A679" s="188" t="str">
        <f>HYPERLINK("mailto:Guillaume.Desjardins@RalphLauren.com","Guillaume.Desjardins@RalphLauren.com")</f>
        <v>Guillaume.Desjardins@RalphLauren.com</v>
      </c>
      <c r="B679" s="230" t="s">
        <v>2125</v>
      </c>
      <c r="C679" s="131" t="s">
        <v>2126</v>
      </c>
      <c r="D679" s="141" t="s">
        <v>20</v>
      </c>
      <c r="E679" s="17" t="s">
        <v>21</v>
      </c>
      <c r="F679" s="17"/>
      <c r="G679" s="18">
        <v>2015</v>
      </c>
      <c r="H679" s="19">
        <v>1</v>
      </c>
      <c r="I679" s="19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24.75" hidden="1" customHeight="1">
      <c r="A680" s="177" t="s">
        <v>2127</v>
      </c>
      <c r="B680" s="45" t="s">
        <v>191</v>
      </c>
      <c r="C680" s="45" t="s">
        <v>363</v>
      </c>
      <c r="D680" s="45" t="s">
        <v>1041</v>
      </c>
      <c r="E680" s="46" t="s">
        <v>130</v>
      </c>
      <c r="F680" s="46"/>
      <c r="G680" s="28">
        <v>2015</v>
      </c>
      <c r="H680" s="29"/>
      <c r="I680" s="29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3"/>
      <c r="V680" s="13"/>
      <c r="W680" s="13"/>
      <c r="X680" s="13"/>
      <c r="Y680" s="13"/>
      <c r="Z680" s="13"/>
    </row>
    <row r="681" spans="1:26" ht="24.75" hidden="1" customHeight="1">
      <c r="A681" s="176" t="s">
        <v>2128</v>
      </c>
      <c r="B681" s="14" t="s">
        <v>2129</v>
      </c>
      <c r="C681" s="15" t="s">
        <v>2130</v>
      </c>
      <c r="D681" s="16" t="s">
        <v>20</v>
      </c>
      <c r="E681" s="17" t="s">
        <v>21</v>
      </c>
      <c r="F681" s="17"/>
      <c r="G681" s="18">
        <v>2015</v>
      </c>
      <c r="H681" s="19">
        <v>1</v>
      </c>
      <c r="I681" s="19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3"/>
      <c r="V681" s="13"/>
      <c r="W681" s="13"/>
      <c r="X681" s="13"/>
      <c r="Y681" s="13"/>
      <c r="Z681" s="13"/>
    </row>
    <row r="682" spans="1:26" ht="24.75" hidden="1" customHeight="1">
      <c r="A682" s="176" t="s">
        <v>2131</v>
      </c>
      <c r="B682" s="20" t="s">
        <v>2132</v>
      </c>
      <c r="C682" s="20" t="s">
        <v>459</v>
      </c>
      <c r="D682" s="20" t="s">
        <v>1027</v>
      </c>
      <c r="E682" s="21" t="s">
        <v>181</v>
      </c>
      <c r="F682" s="21"/>
      <c r="G682" s="18">
        <v>2016</v>
      </c>
      <c r="H682" s="19">
        <v>1</v>
      </c>
      <c r="I682" s="19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3"/>
      <c r="V682" s="13"/>
      <c r="W682" s="13"/>
      <c r="X682" s="13"/>
      <c r="Y682" s="13"/>
      <c r="Z682" s="13"/>
    </row>
    <row r="683" spans="1:26" ht="24.75" hidden="1" customHeight="1">
      <c r="A683" s="178" t="str">
        <f>HYPERLINK("mailto:Francois.toutain@justice.fr","Francois.toutain@justice.fr
")</f>
        <v xml:space="preserve">Francois.toutain@justice.fr
</v>
      </c>
      <c r="B683" s="20" t="s">
        <v>31</v>
      </c>
      <c r="C683" s="20" t="s">
        <v>2133</v>
      </c>
      <c r="D683" s="20" t="s">
        <v>2134</v>
      </c>
      <c r="E683" s="21" t="s">
        <v>325</v>
      </c>
      <c r="F683" s="20"/>
      <c r="G683" s="18">
        <v>2015</v>
      </c>
      <c r="H683" s="19"/>
      <c r="I683" s="19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24.75" hidden="1" customHeight="1">
      <c r="A684" s="176" t="s">
        <v>2135</v>
      </c>
      <c r="B684" s="20" t="s">
        <v>2136</v>
      </c>
      <c r="C684" s="20" t="s">
        <v>2137</v>
      </c>
      <c r="D684" s="20" t="s">
        <v>2138</v>
      </c>
      <c r="E684" s="21" t="s">
        <v>181</v>
      </c>
      <c r="F684" s="21"/>
      <c r="G684" s="18">
        <v>2016</v>
      </c>
      <c r="H684" s="19">
        <v>1</v>
      </c>
      <c r="I684" s="19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3"/>
      <c r="V684" s="13"/>
      <c r="W684" s="13"/>
      <c r="X684" s="13"/>
      <c r="Y684" s="13"/>
      <c r="Z684" s="13"/>
    </row>
    <row r="685" spans="1:26" ht="24.75" hidden="1" customHeight="1">
      <c r="A685" s="176"/>
      <c r="B685" s="20" t="s">
        <v>2139</v>
      </c>
      <c r="C685" s="20" t="s">
        <v>2140</v>
      </c>
      <c r="D685" s="20" t="s">
        <v>2141</v>
      </c>
      <c r="E685" s="21"/>
      <c r="F685" s="21"/>
      <c r="G685" s="18">
        <v>2015</v>
      </c>
      <c r="H685" s="54">
        <f>'EJ histoire'!H106</f>
        <v>1</v>
      </c>
      <c r="I685" s="19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24.75" hidden="1" customHeight="1">
      <c r="A686" s="178" t="str">
        <f>HYPERLINK("mailto:Charlotte.Plet@rivp.fr","Charlotte.Plet@rivp.fr")</f>
        <v>Charlotte.Plet@rivp.fr</v>
      </c>
      <c r="B686" s="20" t="s">
        <v>165</v>
      </c>
      <c r="C686" s="20" t="s">
        <v>2142</v>
      </c>
      <c r="D686" s="20" t="s">
        <v>2143</v>
      </c>
      <c r="E686" s="21" t="s">
        <v>51</v>
      </c>
      <c r="F686" s="21"/>
      <c r="G686" s="18">
        <v>2016</v>
      </c>
      <c r="H686" s="19">
        <v>1</v>
      </c>
      <c r="I686" s="19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3"/>
      <c r="V686" s="13"/>
      <c r="W686" s="13"/>
      <c r="X686" s="13"/>
      <c r="Y686" s="13"/>
      <c r="Z686" s="13"/>
    </row>
    <row r="687" spans="1:26" ht="24.75" hidden="1" customHeight="1">
      <c r="A687" s="231" t="s">
        <v>2144</v>
      </c>
      <c r="B687" s="218" t="s">
        <v>1045</v>
      </c>
      <c r="C687" s="136" t="s">
        <v>2145</v>
      </c>
      <c r="D687" s="136" t="s">
        <v>1615</v>
      </c>
      <c r="E687" s="136" t="s">
        <v>1038</v>
      </c>
      <c r="F687" s="137"/>
      <c r="G687" s="138">
        <v>2016</v>
      </c>
      <c r="H687" s="139">
        <v>1</v>
      </c>
      <c r="I687" s="36">
        <v>1</v>
      </c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3"/>
      <c r="U687" s="12"/>
      <c r="V687" s="12"/>
      <c r="W687" s="12"/>
      <c r="X687" s="12"/>
      <c r="Y687" s="12"/>
      <c r="Z687" s="12"/>
    </row>
    <row r="688" spans="1:26" ht="24.75" hidden="1" customHeight="1">
      <c r="A688" s="232" t="s">
        <v>2144</v>
      </c>
      <c r="B688" s="136" t="s">
        <v>1613</v>
      </c>
      <c r="C688" s="136" t="s">
        <v>1614</v>
      </c>
      <c r="D688" s="136" t="s">
        <v>1615</v>
      </c>
      <c r="E688" s="136" t="s">
        <v>1038</v>
      </c>
      <c r="F688" s="137"/>
      <c r="G688" s="138">
        <v>2016</v>
      </c>
      <c r="H688" s="139">
        <v>1</v>
      </c>
      <c r="I688" s="19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3"/>
      <c r="U688" s="12"/>
      <c r="V688" s="12"/>
      <c r="W688" s="12"/>
      <c r="X688" s="12"/>
      <c r="Y688" s="12"/>
      <c r="Z688" s="12"/>
    </row>
    <row r="689" spans="1:26" ht="24.75" hidden="1" customHeight="1">
      <c r="A689" s="176" t="s">
        <v>2146</v>
      </c>
      <c r="B689" s="20" t="s">
        <v>2147</v>
      </c>
      <c r="C689" s="20" t="s">
        <v>2148</v>
      </c>
      <c r="D689" s="20" t="s">
        <v>2149</v>
      </c>
      <c r="E689" s="24" t="s">
        <v>34</v>
      </c>
      <c r="F689" s="21"/>
      <c r="G689" s="18">
        <v>2016</v>
      </c>
      <c r="H689" s="19">
        <v>1</v>
      </c>
      <c r="I689" s="19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3"/>
      <c r="V689" s="13"/>
      <c r="W689" s="13"/>
      <c r="X689" s="13"/>
      <c r="Y689" s="13"/>
      <c r="Z689" s="13"/>
    </row>
    <row r="690" spans="1:26" ht="24.75" hidden="1" customHeight="1">
      <c r="A690" s="176" t="s">
        <v>2150</v>
      </c>
      <c r="B690" s="20" t="s">
        <v>524</v>
      </c>
      <c r="C690" s="20" t="s">
        <v>2151</v>
      </c>
      <c r="D690" s="20" t="s">
        <v>2152</v>
      </c>
      <c r="E690" s="24" t="s">
        <v>34</v>
      </c>
      <c r="F690" s="21"/>
      <c r="G690" s="18">
        <v>2016</v>
      </c>
      <c r="H690" s="19">
        <v>1</v>
      </c>
      <c r="I690" s="36">
        <v>1</v>
      </c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3"/>
      <c r="V690" s="13"/>
      <c r="W690" s="13"/>
      <c r="X690" s="13"/>
      <c r="Y690" s="13"/>
      <c r="Z690" s="13"/>
    </row>
    <row r="691" spans="1:26" ht="24.75" hidden="1" customHeight="1">
      <c r="A691" s="176" t="s">
        <v>2153</v>
      </c>
      <c r="B691" s="20" t="s">
        <v>141</v>
      </c>
      <c r="C691" s="20" t="s">
        <v>2154</v>
      </c>
      <c r="D691" s="20" t="s">
        <v>2155</v>
      </c>
      <c r="E691" s="24" t="s">
        <v>34</v>
      </c>
      <c r="F691" s="21"/>
      <c r="G691" s="18">
        <v>2016</v>
      </c>
      <c r="H691" s="19">
        <v>1</v>
      </c>
      <c r="I691" s="19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3"/>
      <c r="V691" s="13"/>
      <c r="W691" s="13"/>
      <c r="X691" s="13"/>
      <c r="Y691" s="13"/>
      <c r="Z691" s="13"/>
    </row>
    <row r="692" spans="1:26" ht="24.75" customHeight="1">
      <c r="A692" s="323" t="s">
        <v>2156</v>
      </c>
      <c r="B692" s="288" t="s">
        <v>2157</v>
      </c>
      <c r="C692" s="288" t="s">
        <v>2158</v>
      </c>
      <c r="D692" s="288" t="s">
        <v>350</v>
      </c>
      <c r="E692" s="289" t="s">
        <v>456</v>
      </c>
      <c r="F692" s="289"/>
      <c r="G692" s="290">
        <v>2015</v>
      </c>
      <c r="H692" s="291"/>
      <c r="I692" s="291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24.75" hidden="1" customHeight="1">
      <c r="A693" s="178" t="str">
        <f>HYPERLINK("mailto:thomas.vanoye@mdlz.com","thomas.vanoye@mdlz.com")</f>
        <v>thomas.vanoye@mdlz.com</v>
      </c>
      <c r="B693" s="20" t="s">
        <v>249</v>
      </c>
      <c r="C693" s="20" t="s">
        <v>2159</v>
      </c>
      <c r="D693" s="20" t="s">
        <v>2160</v>
      </c>
      <c r="E693" s="21" t="s">
        <v>130</v>
      </c>
      <c r="F693" s="21"/>
      <c r="G693" s="18">
        <v>2015</v>
      </c>
      <c r="H693" s="19"/>
      <c r="I693" s="19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24.75" customHeight="1">
      <c r="A694" s="323" t="s">
        <v>2161</v>
      </c>
      <c r="B694" s="288" t="s">
        <v>359</v>
      </c>
      <c r="C694" s="288" t="s">
        <v>2162</v>
      </c>
      <c r="D694" s="288" t="s">
        <v>2163</v>
      </c>
      <c r="E694" s="300" t="s">
        <v>24</v>
      </c>
      <c r="F694" s="289"/>
      <c r="G694" s="290">
        <v>2016</v>
      </c>
      <c r="H694" s="291">
        <v>1</v>
      </c>
      <c r="I694" s="291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3"/>
      <c r="V694" s="13"/>
      <c r="W694" s="13"/>
      <c r="X694" s="13"/>
      <c r="Y694" s="13"/>
      <c r="Z694" s="13"/>
    </row>
    <row r="695" spans="1:26" ht="24.75" hidden="1" customHeight="1">
      <c r="A695" s="176" t="s">
        <v>2164</v>
      </c>
      <c r="B695" s="20" t="s">
        <v>1382</v>
      </c>
      <c r="C695" s="20" t="s">
        <v>2165</v>
      </c>
      <c r="D695" s="20" t="s">
        <v>2166</v>
      </c>
      <c r="E695" s="24" t="s">
        <v>2167</v>
      </c>
      <c r="F695" s="21"/>
      <c r="G695" s="18">
        <v>2016</v>
      </c>
      <c r="H695" s="19">
        <v>1</v>
      </c>
      <c r="I695" s="19"/>
      <c r="J695" s="12"/>
      <c r="K695" s="12"/>
      <c r="L695" s="12"/>
      <c r="M695" s="233"/>
      <c r="N695" s="233"/>
      <c r="O695" s="233"/>
      <c r="P695" s="233"/>
      <c r="Q695" s="233"/>
      <c r="R695" s="233" t="s">
        <v>147</v>
      </c>
      <c r="S695" s="12"/>
      <c r="T695" s="12"/>
      <c r="U695" s="13"/>
      <c r="V695" s="13"/>
      <c r="W695" s="13"/>
      <c r="X695" s="13"/>
      <c r="Y695" s="13"/>
      <c r="Z695" s="13"/>
    </row>
    <row r="696" spans="1:26" ht="24.75" hidden="1" customHeight="1">
      <c r="A696" s="176" t="s">
        <v>2168</v>
      </c>
      <c r="B696" s="20" t="s">
        <v>31</v>
      </c>
      <c r="C696" s="20" t="s">
        <v>2169</v>
      </c>
      <c r="D696" s="20" t="s">
        <v>2170</v>
      </c>
      <c r="E696" s="24" t="s">
        <v>34</v>
      </c>
      <c r="F696" s="21"/>
      <c r="G696" s="18">
        <v>2016</v>
      </c>
      <c r="H696" s="19">
        <v>1</v>
      </c>
      <c r="I696" s="19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3"/>
      <c r="V696" s="13"/>
      <c r="W696" s="13"/>
      <c r="X696" s="13"/>
      <c r="Y696" s="13"/>
      <c r="Z696" s="13"/>
    </row>
    <row r="697" spans="1:26" ht="24.75" hidden="1" customHeight="1">
      <c r="A697" s="178" t="str">
        <f>HYPERLINK("mailto:thierry.laballestrier@sacem.fr","thierry.laballestrier@sacem.fr")</f>
        <v>thierry.laballestrier@sacem.fr</v>
      </c>
      <c r="B697" s="20" t="s">
        <v>89</v>
      </c>
      <c r="C697" s="20" t="s">
        <v>2171</v>
      </c>
      <c r="D697" s="20" t="s">
        <v>2172</v>
      </c>
      <c r="E697" s="24" t="s">
        <v>34</v>
      </c>
      <c r="F697" s="21"/>
      <c r="G697" s="18">
        <v>2016</v>
      </c>
      <c r="H697" s="19">
        <v>1</v>
      </c>
      <c r="I697" s="19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3"/>
      <c r="V697" s="13"/>
      <c r="W697" s="13"/>
      <c r="X697" s="13"/>
      <c r="Y697" s="13"/>
      <c r="Z697" s="13"/>
    </row>
    <row r="698" spans="1:26" ht="33.75" hidden="1" customHeight="1">
      <c r="A698" s="176" t="s">
        <v>2173</v>
      </c>
      <c r="B698" s="20" t="s">
        <v>2174</v>
      </c>
      <c r="C698" s="20" t="s">
        <v>2175</v>
      </c>
      <c r="D698" s="20" t="s">
        <v>2176</v>
      </c>
      <c r="E698" s="24" t="s">
        <v>34</v>
      </c>
      <c r="F698" s="21"/>
      <c r="G698" s="18">
        <v>2016</v>
      </c>
      <c r="H698" s="19">
        <v>1</v>
      </c>
      <c r="I698" s="36">
        <v>0</v>
      </c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3"/>
      <c r="V698" s="13"/>
      <c r="W698" s="13"/>
      <c r="X698" s="13"/>
      <c r="Y698" s="13"/>
      <c r="Z698" s="13"/>
    </row>
    <row r="699" spans="1:26" ht="33.75" hidden="1" customHeight="1">
      <c r="A699" s="176" t="s">
        <v>2177</v>
      </c>
      <c r="B699" s="20" t="s">
        <v>229</v>
      </c>
      <c r="C699" s="20" t="s">
        <v>2178</v>
      </c>
      <c r="D699" s="20" t="s">
        <v>2179</v>
      </c>
      <c r="E699" s="21" t="s">
        <v>29</v>
      </c>
      <c r="F699" s="21"/>
      <c r="G699" s="18">
        <v>2015</v>
      </c>
      <c r="H699" s="19"/>
      <c r="I699" s="19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72"/>
      <c r="V699" s="72"/>
      <c r="W699" s="72"/>
      <c r="X699" s="72"/>
      <c r="Y699" s="72"/>
      <c r="Z699" s="72"/>
    </row>
    <row r="700" spans="1:26" ht="33.75" hidden="1" customHeight="1">
      <c r="A700" s="181"/>
      <c r="B700" s="49"/>
      <c r="C700" s="49"/>
      <c r="D700" s="49" t="s">
        <v>2180</v>
      </c>
      <c r="E700" s="52" t="s">
        <v>622</v>
      </c>
      <c r="F700" s="52"/>
      <c r="G700" s="53">
        <v>2016</v>
      </c>
      <c r="H700" s="54">
        <v>1</v>
      </c>
      <c r="I700" s="54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13"/>
      <c r="V700" s="13"/>
      <c r="W700" s="13"/>
      <c r="X700" s="13"/>
      <c r="Y700" s="13"/>
      <c r="Z700" s="13"/>
    </row>
    <row r="701" spans="1:26" ht="33.75" hidden="1" customHeight="1">
      <c r="A701" s="176" t="s">
        <v>2181</v>
      </c>
      <c r="B701" s="20" t="s">
        <v>761</v>
      </c>
      <c r="C701" s="20" t="s">
        <v>2182</v>
      </c>
      <c r="D701" s="20" t="s">
        <v>2183</v>
      </c>
      <c r="E701" s="21" t="s">
        <v>622</v>
      </c>
      <c r="F701" s="21"/>
      <c r="G701" s="18">
        <v>2015</v>
      </c>
      <c r="H701" s="19">
        <v>1</v>
      </c>
      <c r="I701" s="19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3"/>
      <c r="V701" s="13"/>
      <c r="W701" s="13"/>
      <c r="X701" s="13"/>
      <c r="Y701" s="13"/>
      <c r="Z701" s="13"/>
    </row>
    <row r="702" spans="1:26" ht="33.75" customHeight="1">
      <c r="A702" s="323" t="s">
        <v>2184</v>
      </c>
      <c r="B702" s="293" t="s">
        <v>2185</v>
      </c>
      <c r="C702" s="293" t="s">
        <v>2186</v>
      </c>
      <c r="D702" s="288" t="s">
        <v>2187</v>
      </c>
      <c r="E702" s="300" t="s">
        <v>24</v>
      </c>
      <c r="F702" s="289"/>
      <c r="G702" s="290">
        <v>2015</v>
      </c>
      <c r="H702" s="291"/>
      <c r="I702" s="291"/>
      <c r="J702" s="175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72"/>
      <c r="V702" s="72"/>
      <c r="W702" s="72"/>
      <c r="X702" s="72"/>
      <c r="Y702" s="72"/>
      <c r="Z702" s="72"/>
    </row>
    <row r="703" spans="1:26" ht="33.75" hidden="1" customHeight="1">
      <c r="A703" s="182" t="str">
        <f>HYPERLINK("mailto:ma.mouton@senat.fr","ma.mouton@senat.fr")</f>
        <v>ma.mouton@senat.fr</v>
      </c>
      <c r="B703" s="49" t="s">
        <v>2188</v>
      </c>
      <c r="C703" s="49" t="s">
        <v>2189</v>
      </c>
      <c r="D703" s="49" t="s">
        <v>2190</v>
      </c>
      <c r="E703" s="51" t="s">
        <v>34</v>
      </c>
      <c r="F703" s="52"/>
      <c r="G703" s="53">
        <v>2016</v>
      </c>
      <c r="H703" s="19">
        <v>1</v>
      </c>
      <c r="I703" s="54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12"/>
      <c r="U703" s="13"/>
      <c r="V703" s="13"/>
      <c r="W703" s="13"/>
      <c r="X703" s="13"/>
      <c r="Y703" s="13"/>
      <c r="Z703" s="13"/>
    </row>
    <row r="704" spans="1:26" ht="33.75" hidden="1" customHeight="1">
      <c r="A704" s="182" t="str">
        <f>HYPERLINK("mailto:b.souchon@senat.fr","b.souchon@senat.fr")</f>
        <v>b.souchon@senat.fr</v>
      </c>
      <c r="B704" s="49" t="s">
        <v>2191</v>
      </c>
      <c r="C704" s="49" t="s">
        <v>2192</v>
      </c>
      <c r="D704" s="49" t="s">
        <v>2193</v>
      </c>
      <c r="E704" s="51" t="s">
        <v>34</v>
      </c>
      <c r="F704" s="52"/>
      <c r="G704" s="53">
        <v>2016</v>
      </c>
      <c r="H704" s="19">
        <v>1</v>
      </c>
      <c r="I704" s="54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13"/>
      <c r="V704" s="13"/>
      <c r="W704" s="13"/>
      <c r="X704" s="13"/>
      <c r="Y704" s="13"/>
      <c r="Z704" s="13"/>
    </row>
    <row r="705" spans="1:26" ht="33.75" hidden="1" customHeight="1">
      <c r="A705" s="200" t="s">
        <v>2194</v>
      </c>
      <c r="B705" s="64" t="s">
        <v>2195</v>
      </c>
      <c r="C705" s="64" t="s">
        <v>2196</v>
      </c>
      <c r="D705" s="64" t="s">
        <v>2197</v>
      </c>
      <c r="E705" s="46" t="s">
        <v>42</v>
      </c>
      <c r="F705" s="27"/>
      <c r="G705" s="28">
        <v>2015</v>
      </c>
      <c r="H705" s="29"/>
      <c r="I705" s="29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72"/>
      <c r="V705" s="72"/>
      <c r="W705" s="72"/>
      <c r="X705" s="72"/>
      <c r="Y705" s="72"/>
      <c r="Z705" s="72"/>
    </row>
    <row r="706" spans="1:26" ht="33.75" hidden="1" customHeight="1">
      <c r="A706" s="182" t="str">
        <f>HYPERLINK("mailto:f.seners@senat.fr","f.seners@senat.fr")</f>
        <v>f.seners@senat.fr</v>
      </c>
      <c r="B706" s="49" t="s">
        <v>310</v>
      </c>
      <c r="C706" s="49" t="s">
        <v>2198</v>
      </c>
      <c r="D706" s="49" t="s">
        <v>2199</v>
      </c>
      <c r="E706" s="51" t="s">
        <v>34</v>
      </c>
      <c r="F706" s="52"/>
      <c r="G706" s="53">
        <v>2016</v>
      </c>
      <c r="H706" s="19">
        <v>1</v>
      </c>
      <c r="I706" s="54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13"/>
      <c r="V706" s="13"/>
      <c r="W706" s="13"/>
      <c r="X706" s="13"/>
      <c r="Y706" s="13"/>
      <c r="Z706" s="13"/>
    </row>
    <row r="707" spans="1:26" ht="33.75" hidden="1" customHeight="1">
      <c r="A707" s="225" t="str">
        <f>HYPERLINK("mailto:c.bouchoux@senat.fr","c.bouchoux@senat.fr")</f>
        <v>c.bouchoux@senat.fr</v>
      </c>
      <c r="B707" s="115" t="s">
        <v>636</v>
      </c>
      <c r="C707" s="115" t="s">
        <v>2200</v>
      </c>
      <c r="D707" s="115" t="s">
        <v>2201</v>
      </c>
      <c r="E707" s="51" t="s">
        <v>34</v>
      </c>
      <c r="F707" s="117"/>
      <c r="G707" s="53">
        <v>2016</v>
      </c>
      <c r="H707" s="54">
        <v>1</v>
      </c>
      <c r="I707" s="54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12"/>
      <c r="U707" s="13"/>
      <c r="V707" s="13"/>
      <c r="W707" s="13"/>
      <c r="X707" s="13"/>
      <c r="Y707" s="13"/>
      <c r="Z707" s="13"/>
    </row>
    <row r="708" spans="1:26" ht="33.75" hidden="1" customHeight="1">
      <c r="A708" s="234" t="str">
        <f>HYPERLINK("mailto:c.morin-desailly@senat.fr","c.morin-desailly@senat.fr ")</f>
        <v>c.morin-desailly@senat.fr </v>
      </c>
      <c r="B708" s="48" t="s">
        <v>103</v>
      </c>
      <c r="C708" s="49" t="s">
        <v>2202</v>
      </c>
      <c r="D708" s="50" t="s">
        <v>2203</v>
      </c>
      <c r="E708" s="51" t="s">
        <v>34</v>
      </c>
      <c r="F708" s="52"/>
      <c r="G708" s="53">
        <v>2016</v>
      </c>
      <c r="H708" s="54">
        <v>1</v>
      </c>
      <c r="I708" s="54"/>
      <c r="J708" s="174"/>
      <c r="K708" s="72"/>
      <c r="L708" s="72"/>
      <c r="M708" s="72"/>
      <c r="N708" s="72"/>
      <c r="O708" s="72"/>
      <c r="P708" s="72"/>
      <c r="Q708" s="72"/>
      <c r="R708" s="72"/>
      <c r="S708" s="72"/>
      <c r="T708" s="12"/>
      <c r="U708" s="13"/>
      <c r="V708" s="13"/>
      <c r="W708" s="13"/>
      <c r="X708" s="13"/>
      <c r="Y708" s="13"/>
      <c r="Z708" s="13"/>
    </row>
    <row r="709" spans="1:26" ht="33.75" hidden="1" customHeight="1">
      <c r="A709" s="234" t="str">
        <f>HYPERLINK("mailto:jean-claude.carle@wanadoo.fr","jean-claude.carle@wanadoo.fr")</f>
        <v>jean-claude.carle@wanadoo.fr</v>
      </c>
      <c r="B709" s="235" t="str">
        <f>HYPERLINK("http://www.senat.fr/senateur/carle_jean_claude95015c.html","Jean-Claude")</f>
        <v>Jean-Claude</v>
      </c>
      <c r="C709" s="49" t="s">
        <v>2204</v>
      </c>
      <c r="D709" s="236" t="str">
        <f>HYPERLINK("http://www.senat.fr/commission/cult/index.html","Senateur/ Vice-Président de la commission de la culture, de l'éducation et de la communication")</f>
        <v>Senateur/ Vice-Président de la commission de la culture, de l'éducation et de la communication</v>
      </c>
      <c r="E709" s="51" t="s">
        <v>34</v>
      </c>
      <c r="F709" s="52"/>
      <c r="G709" s="53">
        <v>2016</v>
      </c>
      <c r="H709" s="54">
        <v>1</v>
      </c>
      <c r="I709" s="54"/>
      <c r="J709" s="174"/>
      <c r="K709" s="72"/>
      <c r="L709" s="72"/>
      <c r="M709" s="72"/>
      <c r="N709" s="72"/>
      <c r="O709" s="72"/>
      <c r="P709" s="72"/>
      <c r="Q709" s="72"/>
      <c r="R709" s="72"/>
      <c r="S709" s="72"/>
      <c r="T709" s="12"/>
      <c r="U709" s="72"/>
      <c r="V709" s="72"/>
      <c r="W709" s="72"/>
      <c r="X709" s="72"/>
      <c r="Y709" s="72"/>
      <c r="Z709" s="72"/>
    </row>
    <row r="710" spans="1:26" ht="33.75" hidden="1" customHeight="1">
      <c r="A710" s="176" t="s">
        <v>2205</v>
      </c>
      <c r="B710" s="20" t="s">
        <v>2206</v>
      </c>
      <c r="C710" s="20" t="s">
        <v>2207</v>
      </c>
      <c r="D710" s="20" t="s">
        <v>2208</v>
      </c>
      <c r="E710" s="21" t="s">
        <v>325</v>
      </c>
      <c r="F710" s="21"/>
      <c r="G710" s="18">
        <v>2015</v>
      </c>
      <c r="H710" s="19"/>
      <c r="I710" s="19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72"/>
      <c r="V710" s="72"/>
      <c r="W710" s="72"/>
      <c r="X710" s="72"/>
      <c r="Y710" s="72"/>
      <c r="Z710" s="72"/>
    </row>
    <row r="711" spans="1:26" ht="33.75" hidden="1" customHeight="1">
      <c r="A711" s="234" t="str">
        <f>HYPERLINK("mailto:jb.magner@senat.fr","jb.magner@senat.fr ")</f>
        <v>jb.magner@senat.fr </v>
      </c>
      <c r="B711" s="235" t="str">
        <f>HYPERLINK("http://www.senat.fr/senateur/magner_jacques_bernard11104d.html","Jacques-Bernard")</f>
        <v>Jacques-Bernard</v>
      </c>
      <c r="C711" s="49" t="s">
        <v>2209</v>
      </c>
      <c r="D711" s="236" t="str">
        <f>HYPERLINK("http://www.senat.fr/commission/cult/index.html","Senateur/ Vice-Président de la commission de la culture, de l'éducation et de la communication")</f>
        <v>Senateur/ Vice-Président de la commission de la culture, de l'éducation et de la communication</v>
      </c>
      <c r="E711" s="51" t="s">
        <v>34</v>
      </c>
      <c r="F711" s="52"/>
      <c r="G711" s="53">
        <v>2016</v>
      </c>
      <c r="H711" s="54">
        <v>1</v>
      </c>
      <c r="I711" s="54"/>
      <c r="J711" s="174"/>
      <c r="K711" s="72"/>
      <c r="L711" s="72"/>
      <c r="M711" s="72"/>
      <c r="N711" s="72"/>
      <c r="O711" s="72"/>
      <c r="P711" s="72"/>
      <c r="Q711" s="72"/>
      <c r="R711" s="72"/>
      <c r="S711" s="72"/>
      <c r="T711" s="12"/>
      <c r="U711" s="12"/>
      <c r="V711" s="12"/>
      <c r="W711" s="12"/>
      <c r="X711" s="12"/>
      <c r="Y711" s="12"/>
      <c r="Z711" s="12"/>
    </row>
    <row r="712" spans="1:26" ht="33.75" hidden="1" customHeight="1">
      <c r="A712" s="234" t="str">
        <f>HYPERLINK("mailto:b.gonthier-maurin@senat.fr","b.gonthier-maurin@senat.fr ")</f>
        <v>b.gonthier-maurin@senat.fr </v>
      </c>
      <c r="B712" s="235" t="str">
        <f>HYPERLINK("http://www.senat.fr/senateur/gonthier_maurin_brigitte07026q.html","Brigitte")</f>
        <v>Brigitte</v>
      </c>
      <c r="C712" s="49" t="s">
        <v>2210</v>
      </c>
      <c r="D712" s="50" t="s">
        <v>2211</v>
      </c>
      <c r="E712" s="51" t="s">
        <v>34</v>
      </c>
      <c r="F712" s="52"/>
      <c r="G712" s="53">
        <v>2016</v>
      </c>
      <c r="H712" s="54">
        <v>1</v>
      </c>
      <c r="I712" s="54"/>
      <c r="J712" s="174"/>
      <c r="K712" s="72"/>
      <c r="L712" s="72"/>
      <c r="M712" s="72"/>
      <c r="N712" s="72"/>
      <c r="O712" s="72"/>
      <c r="P712" s="72"/>
      <c r="Q712" s="72"/>
      <c r="R712" s="72"/>
      <c r="S712" s="72"/>
      <c r="T712" s="12"/>
      <c r="U712" s="13"/>
      <c r="V712" s="13"/>
      <c r="W712" s="13"/>
      <c r="X712" s="13"/>
      <c r="Y712" s="13"/>
      <c r="Z712" s="13"/>
    </row>
    <row r="713" spans="1:26" ht="33.75" hidden="1" customHeight="1">
      <c r="A713" s="237" t="s">
        <v>2212</v>
      </c>
      <c r="B713" s="48" t="s">
        <v>2213</v>
      </c>
      <c r="C713" s="49" t="s">
        <v>2214</v>
      </c>
      <c r="D713" s="50" t="s">
        <v>2215</v>
      </c>
      <c r="E713" s="51" t="s">
        <v>34</v>
      </c>
      <c r="F713" s="52"/>
      <c r="G713" s="53">
        <v>2016</v>
      </c>
      <c r="H713" s="54">
        <v>1</v>
      </c>
      <c r="I713" s="54"/>
      <c r="J713" s="174"/>
      <c r="K713" s="72"/>
      <c r="L713" s="72"/>
      <c r="M713" s="72"/>
      <c r="N713" s="72"/>
      <c r="O713" s="72"/>
      <c r="P713" s="72"/>
      <c r="Q713" s="72"/>
      <c r="R713" s="72"/>
      <c r="S713" s="72"/>
      <c r="T713" s="12"/>
      <c r="U713" s="12"/>
      <c r="V713" s="12"/>
      <c r="W713" s="12"/>
      <c r="X713" s="12"/>
      <c r="Y713" s="12"/>
      <c r="Z713" s="12"/>
    </row>
    <row r="714" spans="1:26" ht="33.75" hidden="1" customHeight="1">
      <c r="A714" s="234" t="str">
        <f>HYPERLINK("mailto:l.duvernois@senat.fr","l.duvernois@senat.fr ")</f>
        <v>l.duvernois@senat.fr </v>
      </c>
      <c r="B714" s="235" t="str">
        <f>HYPERLINK("http://www.senat.fr/senateur/duvernois_louis01041n.html","Louis")</f>
        <v>Louis</v>
      </c>
      <c r="C714" s="49" t="s">
        <v>2216</v>
      </c>
      <c r="D714" s="236" t="str">
        <f>HYPERLINK("http://www.senat.fr/commission/cult/index.html","Senateur/Vice-Président de la commission de la culture, de l'éducation et de la communication")</f>
        <v>Senateur/Vice-Président de la commission de la culture, de l'éducation et de la communication</v>
      </c>
      <c r="E714" s="51" t="s">
        <v>34</v>
      </c>
      <c r="F714" s="52"/>
      <c r="G714" s="53">
        <v>2016</v>
      </c>
      <c r="H714" s="54">
        <v>1</v>
      </c>
      <c r="I714" s="54"/>
      <c r="J714" s="174"/>
      <c r="K714" s="72"/>
      <c r="L714" s="72"/>
      <c r="M714" s="72"/>
      <c r="N714" s="72"/>
      <c r="O714" s="72"/>
      <c r="P714" s="72"/>
      <c r="Q714" s="72"/>
      <c r="R714" s="72"/>
      <c r="S714" s="72"/>
      <c r="T714" s="12"/>
      <c r="U714" s="13"/>
      <c r="V714" s="13"/>
      <c r="W714" s="13"/>
      <c r="X714" s="13"/>
      <c r="Y714" s="13"/>
      <c r="Z714" s="13"/>
    </row>
    <row r="715" spans="1:26" ht="33.75" hidden="1" customHeight="1">
      <c r="A715" s="234" t="str">
        <f>HYPERLINK("mailto:ma.duchene@senat.fr","ma.duchene@senat.fr ")</f>
        <v>ma.duchene@senat.fr </v>
      </c>
      <c r="B715" s="235" t="str">
        <f>HYPERLINK("http://www.senat.fr/senateur/duchene_marie_annick11091r.html","Marie-Annick")</f>
        <v>Marie-Annick</v>
      </c>
      <c r="C715" s="49" t="s">
        <v>2217</v>
      </c>
      <c r="D715" s="50" t="s">
        <v>2218</v>
      </c>
      <c r="E715" s="51" t="s">
        <v>34</v>
      </c>
      <c r="F715" s="52"/>
      <c r="G715" s="53">
        <v>2016</v>
      </c>
      <c r="H715" s="54">
        <v>1</v>
      </c>
      <c r="I715" s="54"/>
      <c r="J715" s="174"/>
      <c r="K715" s="72"/>
      <c r="L715" s="72"/>
      <c r="M715" s="72"/>
      <c r="N715" s="72"/>
      <c r="O715" s="72"/>
      <c r="P715" s="72"/>
      <c r="Q715" s="72"/>
      <c r="R715" s="72"/>
      <c r="S715" s="72"/>
      <c r="T715" s="12"/>
      <c r="U715" s="13"/>
      <c r="V715" s="13"/>
      <c r="W715" s="13"/>
      <c r="X715" s="13"/>
      <c r="Y715" s="13"/>
      <c r="Z715" s="13"/>
    </row>
    <row r="716" spans="1:26" ht="33.75" hidden="1" customHeight="1">
      <c r="A716" s="238" t="str">
        <f>HYPERLINK("mailto:f.laborde@senat.fr","f.laborde@senat.fr ")</f>
        <v>f.laborde@senat.fr </v>
      </c>
      <c r="B716" s="239" t="str">
        <f>HYPERLINK("http://www.senat.fr/senateur/laborde_francoise08031r.html","Françoise")</f>
        <v>Françoise</v>
      </c>
      <c r="C716" s="49" t="s">
        <v>2219</v>
      </c>
      <c r="D716" s="50" t="s">
        <v>2218</v>
      </c>
      <c r="E716" s="51" t="s">
        <v>34</v>
      </c>
      <c r="F716" s="52"/>
      <c r="G716" s="53">
        <v>2016</v>
      </c>
      <c r="H716" s="54">
        <v>1</v>
      </c>
      <c r="I716" s="54"/>
      <c r="J716" s="174"/>
      <c r="K716" s="72"/>
      <c r="L716" s="72"/>
      <c r="M716" s="72"/>
      <c r="N716" s="72"/>
      <c r="O716" s="72"/>
      <c r="P716" s="72"/>
      <c r="Q716" s="72"/>
      <c r="R716" s="72"/>
      <c r="S716" s="72"/>
      <c r="T716" s="12"/>
      <c r="U716" s="13"/>
      <c r="V716" s="13"/>
      <c r="W716" s="13"/>
      <c r="X716" s="13"/>
      <c r="Y716" s="13"/>
      <c r="Z716" s="13"/>
    </row>
    <row r="717" spans="1:26" ht="33.75" hidden="1" customHeight="1">
      <c r="A717" s="182" t="str">
        <f>HYPERLINK("mailto:b.khiari@senat.fr","b.khiari@senat.fr  ")</f>
        <v xml:space="preserve">b.khiari@senat.fr  </v>
      </c>
      <c r="B717" s="49" t="s">
        <v>2220</v>
      </c>
      <c r="C717" s="49" t="s">
        <v>2221</v>
      </c>
      <c r="D717" s="49" t="s">
        <v>2222</v>
      </c>
      <c r="E717" s="51" t="s">
        <v>34</v>
      </c>
      <c r="F717" s="52"/>
      <c r="G717" s="53">
        <v>2016</v>
      </c>
      <c r="H717" s="54">
        <v>1</v>
      </c>
      <c r="I717" s="54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12"/>
      <c r="U717" s="12"/>
      <c r="V717" s="12"/>
      <c r="W717" s="12"/>
      <c r="X717" s="12"/>
      <c r="Y717" s="12"/>
      <c r="Z717" s="12"/>
    </row>
    <row r="718" spans="1:26" ht="33.75" hidden="1" customHeight="1">
      <c r="A718" s="181" t="s">
        <v>2223</v>
      </c>
      <c r="B718" s="49" t="s">
        <v>2224</v>
      </c>
      <c r="C718" s="49" t="s">
        <v>2225</v>
      </c>
      <c r="D718" s="49" t="s">
        <v>2226</v>
      </c>
      <c r="E718" s="24" t="s">
        <v>34</v>
      </c>
      <c r="F718" s="52"/>
      <c r="G718" s="53">
        <v>2016</v>
      </c>
      <c r="H718" s="54">
        <v>1</v>
      </c>
      <c r="I718" s="54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12"/>
      <c r="U718" s="13"/>
      <c r="V718" s="13"/>
      <c r="W718" s="13"/>
      <c r="X718" s="13"/>
      <c r="Y718" s="13"/>
      <c r="Z718" s="13"/>
    </row>
    <row r="719" spans="1:26" ht="24.75" hidden="1" customHeight="1">
      <c r="A719" s="180" t="s">
        <v>2227</v>
      </c>
      <c r="B719" s="208" t="s">
        <v>2228</v>
      </c>
      <c r="C719" s="20" t="s">
        <v>2229</v>
      </c>
      <c r="D719" s="20" t="s">
        <v>2230</v>
      </c>
      <c r="E719" s="21" t="s">
        <v>29</v>
      </c>
      <c r="F719" s="21"/>
      <c r="G719" s="18">
        <v>2015</v>
      </c>
      <c r="H719" s="19"/>
      <c r="I719" s="19"/>
      <c r="J719" s="13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3"/>
      <c r="V719" s="13"/>
      <c r="W719" s="13"/>
      <c r="X719" s="13"/>
      <c r="Y719" s="13"/>
      <c r="Z719" s="13"/>
    </row>
    <row r="720" spans="1:26" ht="24.75" customHeight="1">
      <c r="A720" s="325" t="s">
        <v>2231</v>
      </c>
      <c r="B720" s="318" t="s">
        <v>2232</v>
      </c>
      <c r="C720" s="288" t="s">
        <v>2233</v>
      </c>
      <c r="D720" s="288" t="s">
        <v>338</v>
      </c>
      <c r="E720" s="289" t="s">
        <v>24</v>
      </c>
      <c r="F720" s="289"/>
      <c r="G720" s="290">
        <v>2015</v>
      </c>
      <c r="H720" s="291"/>
      <c r="I720" s="291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3"/>
      <c r="V720" s="13"/>
      <c r="W720" s="13"/>
      <c r="X720" s="13"/>
      <c r="Y720" s="13"/>
      <c r="Z720" s="13"/>
    </row>
    <row r="721" spans="1:26" ht="24.75" hidden="1" customHeight="1">
      <c r="A721" s="203" t="s">
        <v>2234</v>
      </c>
      <c r="B721" s="240" t="s">
        <v>2235</v>
      </c>
      <c r="C721" s="45" t="s">
        <v>2236</v>
      </c>
      <c r="D721" s="45" t="s">
        <v>2106</v>
      </c>
      <c r="E721" s="46" t="s">
        <v>130</v>
      </c>
      <c r="F721" s="46"/>
      <c r="G721" s="28">
        <v>2015</v>
      </c>
      <c r="H721" s="29"/>
      <c r="I721" s="29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3"/>
      <c r="V721" s="13"/>
      <c r="W721" s="13"/>
      <c r="X721" s="13"/>
      <c r="Y721" s="13"/>
      <c r="Z721" s="13"/>
    </row>
    <row r="722" spans="1:26" ht="24.75" hidden="1" customHeight="1">
      <c r="A722" s="241" t="s">
        <v>2237</v>
      </c>
      <c r="B722" s="111" t="s">
        <v>227</v>
      </c>
      <c r="C722" s="111" t="s">
        <v>2238</v>
      </c>
      <c r="D722" s="111" t="s">
        <v>2239</v>
      </c>
      <c r="E722" s="242" t="s">
        <v>2240</v>
      </c>
      <c r="F722" s="242"/>
      <c r="G722" s="18">
        <v>2016</v>
      </c>
      <c r="H722" s="29">
        <v>1</v>
      </c>
      <c r="I722" s="29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3"/>
      <c r="V722" s="13"/>
      <c r="W722" s="13"/>
      <c r="X722" s="13"/>
      <c r="Y722" s="13"/>
      <c r="Z722" s="13"/>
    </row>
    <row r="723" spans="1:26" ht="24.75" hidden="1" customHeight="1">
      <c r="A723" s="241" t="s">
        <v>2241</v>
      </c>
      <c r="B723" s="111" t="s">
        <v>2242</v>
      </c>
      <c r="C723" s="111" t="s">
        <v>2243</v>
      </c>
      <c r="D723" s="111" t="s">
        <v>2239</v>
      </c>
      <c r="E723" s="242" t="s">
        <v>2240</v>
      </c>
      <c r="F723" s="242"/>
      <c r="G723" s="18">
        <v>2016</v>
      </c>
      <c r="H723" s="29">
        <v>1</v>
      </c>
      <c r="I723" s="29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3"/>
      <c r="V723" s="13"/>
      <c r="W723" s="13"/>
      <c r="X723" s="13"/>
      <c r="Y723" s="13"/>
      <c r="Z723" s="13"/>
    </row>
    <row r="724" spans="1:26" ht="24.75" hidden="1" customHeight="1">
      <c r="A724" s="241" t="s">
        <v>2244</v>
      </c>
      <c r="B724" s="111" t="s">
        <v>438</v>
      </c>
      <c r="C724" s="111" t="s">
        <v>2245</v>
      </c>
      <c r="D724" s="111" t="s">
        <v>2239</v>
      </c>
      <c r="E724" s="242" t="s">
        <v>2240</v>
      </c>
      <c r="F724" s="242"/>
      <c r="G724" s="18">
        <v>2016</v>
      </c>
      <c r="H724" s="29">
        <v>1</v>
      </c>
      <c r="I724" s="29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3"/>
      <c r="V724" s="13"/>
      <c r="W724" s="13"/>
      <c r="X724" s="13"/>
      <c r="Y724" s="13"/>
      <c r="Z724" s="13"/>
    </row>
    <row r="725" spans="1:26" ht="24.75" hidden="1" customHeight="1">
      <c r="A725" s="241" t="s">
        <v>2246</v>
      </c>
      <c r="B725" s="111" t="s">
        <v>31</v>
      </c>
      <c r="C725" s="111" t="s">
        <v>2247</v>
      </c>
      <c r="D725" s="111" t="s">
        <v>2239</v>
      </c>
      <c r="E725" s="242" t="s">
        <v>2240</v>
      </c>
      <c r="F725" s="242"/>
      <c r="G725" s="18">
        <v>2016</v>
      </c>
      <c r="H725" s="29">
        <v>1</v>
      </c>
      <c r="I725" s="29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3"/>
      <c r="V725" s="13"/>
      <c r="W725" s="13"/>
      <c r="X725" s="13"/>
      <c r="Y725" s="13"/>
      <c r="Z725" s="13"/>
    </row>
    <row r="726" spans="1:26" ht="24.75" hidden="1" customHeight="1">
      <c r="A726" s="232" t="s">
        <v>2248</v>
      </c>
      <c r="B726" s="243" t="s">
        <v>883</v>
      </c>
      <c r="C726" s="136" t="s">
        <v>2249</v>
      </c>
      <c r="D726" s="136" t="s">
        <v>2239</v>
      </c>
      <c r="E726" s="136" t="s">
        <v>1038</v>
      </c>
      <c r="F726" s="137"/>
      <c r="G726" s="138">
        <v>2016</v>
      </c>
      <c r="H726" s="139">
        <v>1</v>
      </c>
      <c r="I726" s="19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3"/>
      <c r="U726" s="12"/>
      <c r="V726" s="12"/>
      <c r="W726" s="12"/>
      <c r="X726" s="12"/>
      <c r="Y726" s="12"/>
      <c r="Z726" s="12"/>
    </row>
    <row r="727" spans="1:26" ht="24.75" customHeight="1">
      <c r="A727" s="323" t="s">
        <v>2250</v>
      </c>
      <c r="B727" s="288" t="s">
        <v>1191</v>
      </c>
      <c r="C727" s="288" t="s">
        <v>2251</v>
      </c>
      <c r="D727" s="288" t="s">
        <v>2252</v>
      </c>
      <c r="E727" s="289" t="s">
        <v>1892</v>
      </c>
      <c r="F727" s="289"/>
      <c r="G727" s="290">
        <v>2015</v>
      </c>
      <c r="H727" s="291"/>
      <c r="I727" s="291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3"/>
      <c r="V727" s="13"/>
      <c r="W727" s="13"/>
      <c r="X727" s="13"/>
      <c r="Y727" s="13"/>
      <c r="Z727" s="13"/>
    </row>
    <row r="728" spans="1:26" ht="24.75" hidden="1" customHeight="1">
      <c r="A728" s="176" t="s">
        <v>2253</v>
      </c>
      <c r="B728" s="20" t="s">
        <v>442</v>
      </c>
      <c r="C728" s="20" t="s">
        <v>2254</v>
      </c>
      <c r="D728" s="20" t="s">
        <v>1380</v>
      </c>
      <c r="E728" s="21" t="s">
        <v>130</v>
      </c>
      <c r="F728" s="21"/>
      <c r="G728" s="18">
        <v>2015</v>
      </c>
      <c r="H728" s="19">
        <v>1</v>
      </c>
      <c r="I728" s="19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24.75" hidden="1" customHeight="1">
      <c r="A729" s="244" t="s">
        <v>2255</v>
      </c>
      <c r="B729" s="245" t="s">
        <v>958</v>
      </c>
      <c r="C729" s="20"/>
      <c r="D729" s="20" t="s">
        <v>2256</v>
      </c>
      <c r="E729" s="21" t="s">
        <v>29</v>
      </c>
      <c r="F729" s="21"/>
      <c r="G729" s="18">
        <v>2015</v>
      </c>
      <c r="H729" s="19"/>
      <c r="I729" s="19"/>
      <c r="J729" s="13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3"/>
      <c r="V729" s="13"/>
      <c r="W729" s="13"/>
      <c r="X729" s="13"/>
      <c r="Y729" s="13"/>
      <c r="Z729" s="13"/>
    </row>
    <row r="730" spans="1:26" ht="24.75" hidden="1" customHeight="1">
      <c r="A730" s="176" t="s">
        <v>2257</v>
      </c>
      <c r="B730" s="20" t="s">
        <v>359</v>
      </c>
      <c r="C730" s="20" t="s">
        <v>2258</v>
      </c>
      <c r="D730" s="20" t="s">
        <v>2259</v>
      </c>
      <c r="E730" s="21" t="s">
        <v>181</v>
      </c>
      <c r="F730" s="21"/>
      <c r="G730" s="18">
        <v>2016</v>
      </c>
      <c r="H730" s="19">
        <v>10</v>
      </c>
      <c r="I730" s="19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24.75" hidden="1" customHeight="1">
      <c r="A731" s="176" t="s">
        <v>2260</v>
      </c>
      <c r="B731" s="20" t="s">
        <v>26</v>
      </c>
      <c r="C731" s="20" t="s">
        <v>2261</v>
      </c>
      <c r="D731" s="20" t="s">
        <v>2262</v>
      </c>
      <c r="E731" s="21" t="s">
        <v>181</v>
      </c>
      <c r="F731" s="21"/>
      <c r="G731" s="18">
        <v>2016</v>
      </c>
      <c r="H731" s="19">
        <v>2</v>
      </c>
      <c r="I731" s="19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3"/>
      <c r="V731" s="13"/>
      <c r="W731" s="13"/>
      <c r="X731" s="13"/>
      <c r="Y731" s="13"/>
      <c r="Z731" s="13"/>
    </row>
    <row r="732" spans="1:26" ht="24.75" hidden="1" customHeight="1">
      <c r="A732" s="246" t="str">
        <f>HYPERLINK("mailto:ayala.p@soniarykiel.fr","ayala.p@soniarykiel.fr")</f>
        <v>ayala.p@soniarykiel.fr</v>
      </c>
      <c r="B732" s="15" t="s">
        <v>2263</v>
      </c>
      <c r="C732" s="15" t="s">
        <v>2264</v>
      </c>
      <c r="D732" s="15" t="s">
        <v>2265</v>
      </c>
      <c r="E732" s="17" t="s">
        <v>21</v>
      </c>
      <c r="F732" s="17"/>
      <c r="G732" s="18">
        <v>2015</v>
      </c>
      <c r="H732" s="19">
        <v>1</v>
      </c>
      <c r="I732" s="19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24.75" hidden="1" customHeight="1">
      <c r="A733" s="176" t="s">
        <v>2266</v>
      </c>
      <c r="B733" s="109" t="s">
        <v>362</v>
      </c>
      <c r="C733" s="109" t="s">
        <v>2267</v>
      </c>
      <c r="D733" s="109" t="s">
        <v>2268</v>
      </c>
      <c r="E733" s="17" t="s">
        <v>51</v>
      </c>
      <c r="F733" s="17"/>
      <c r="G733" s="18">
        <v>2016</v>
      </c>
      <c r="H733" s="19">
        <v>1</v>
      </c>
      <c r="I733" s="19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24.75" hidden="1" customHeight="1">
      <c r="A734" s="176" t="s">
        <v>2269</v>
      </c>
      <c r="B734" s="109" t="s">
        <v>768</v>
      </c>
      <c r="C734" s="109" t="s">
        <v>2270</v>
      </c>
      <c r="D734" s="109" t="s">
        <v>2271</v>
      </c>
      <c r="E734" s="17" t="s">
        <v>51</v>
      </c>
      <c r="F734" s="17"/>
      <c r="G734" s="18">
        <v>2016</v>
      </c>
      <c r="H734" s="19">
        <v>1</v>
      </c>
      <c r="I734" s="19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3"/>
      <c r="V734" s="13"/>
      <c r="W734" s="13"/>
      <c r="X734" s="13"/>
      <c r="Y734" s="13"/>
      <c r="Z734" s="13"/>
    </row>
    <row r="735" spans="1:26" ht="24.75" hidden="1" customHeight="1">
      <c r="A735" s="176" t="s">
        <v>2272</v>
      </c>
      <c r="B735" s="20" t="s">
        <v>337</v>
      </c>
      <c r="C735" s="20" t="s">
        <v>2273</v>
      </c>
      <c r="D735" s="20" t="s">
        <v>2274</v>
      </c>
      <c r="E735" s="21" t="s">
        <v>29</v>
      </c>
      <c r="F735" s="20"/>
      <c r="G735" s="18">
        <v>2016</v>
      </c>
      <c r="H735" s="19">
        <v>1</v>
      </c>
      <c r="I735" s="19"/>
      <c r="J735" s="12"/>
      <c r="K735" s="12"/>
      <c r="L735" s="12"/>
      <c r="M735" s="12"/>
      <c r="N735" s="12" t="s">
        <v>147</v>
      </c>
      <c r="O735" s="12"/>
      <c r="P735" s="12"/>
      <c r="Q735" s="12"/>
      <c r="R735" s="12"/>
      <c r="S735" s="12"/>
      <c r="T735" s="12"/>
      <c r="U735" s="13"/>
      <c r="V735" s="13"/>
      <c r="W735" s="13"/>
      <c r="X735" s="13"/>
      <c r="Y735" s="13"/>
      <c r="Z735" s="13"/>
    </row>
    <row r="736" spans="1:26" ht="24.75" hidden="1" customHeight="1">
      <c r="A736" s="176" t="s">
        <v>2275</v>
      </c>
      <c r="B736" s="20" t="s">
        <v>31</v>
      </c>
      <c r="C736" s="20" t="s">
        <v>2276</v>
      </c>
      <c r="D736" s="20" t="s">
        <v>2277</v>
      </c>
      <c r="E736" s="21" t="s">
        <v>1643</v>
      </c>
      <c r="F736" s="21"/>
      <c r="G736" s="18">
        <v>2015</v>
      </c>
      <c r="H736" s="19">
        <v>1</v>
      </c>
      <c r="I736" s="19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3"/>
      <c r="V736" s="13"/>
      <c r="W736" s="13"/>
      <c r="X736" s="13"/>
      <c r="Y736" s="13"/>
      <c r="Z736" s="13"/>
    </row>
    <row r="737" spans="1:26" ht="24.75" hidden="1" customHeight="1">
      <c r="A737" s="234" t="str">
        <f>HYPERLINK("mailto:didier.lockwood@wanadoo.fr","didier.lockwood@wanadoo.fr")</f>
        <v>didier.lockwood@wanadoo.fr</v>
      </c>
      <c r="B737" s="48" t="s">
        <v>1298</v>
      </c>
      <c r="C737" s="49" t="s">
        <v>2278</v>
      </c>
      <c r="D737" s="50" t="s">
        <v>2279</v>
      </c>
      <c r="E737" s="51" t="s">
        <v>34</v>
      </c>
      <c r="F737" s="52"/>
      <c r="G737" s="53">
        <v>2016</v>
      </c>
      <c r="H737" s="54">
        <v>1</v>
      </c>
      <c r="I737" s="54"/>
      <c r="J737" s="174"/>
      <c r="K737" s="72"/>
      <c r="L737" s="72"/>
      <c r="M737" s="72"/>
      <c r="N737" s="72"/>
      <c r="O737" s="72"/>
      <c r="P737" s="72"/>
      <c r="Q737" s="72"/>
      <c r="R737" s="72"/>
      <c r="S737" s="72"/>
      <c r="T737" s="12"/>
      <c r="U737" s="13"/>
      <c r="V737" s="13"/>
      <c r="W737" s="13"/>
      <c r="X737" s="13"/>
      <c r="Y737" s="13"/>
      <c r="Z737" s="13"/>
    </row>
    <row r="738" spans="1:26" ht="24.75" hidden="1" customHeight="1">
      <c r="A738" s="247" t="s">
        <v>1429</v>
      </c>
      <c r="B738" s="20" t="s">
        <v>1430</v>
      </c>
      <c r="C738" s="20" t="s">
        <v>2280</v>
      </c>
      <c r="D738" s="33" t="s">
        <v>2281</v>
      </c>
      <c r="E738" s="21" t="s">
        <v>325</v>
      </c>
      <c r="F738" s="21"/>
      <c r="G738" s="18">
        <v>2015</v>
      </c>
      <c r="H738" s="36">
        <v>1</v>
      </c>
      <c r="I738" s="19"/>
      <c r="J738" s="12"/>
      <c r="K738" s="12"/>
      <c r="L738" s="12"/>
      <c r="M738" s="12" t="s">
        <v>147</v>
      </c>
      <c r="N738" s="12" t="s">
        <v>147</v>
      </c>
      <c r="O738" s="12"/>
      <c r="P738" s="12"/>
      <c r="Q738" s="12"/>
      <c r="R738" s="12"/>
      <c r="S738" s="12"/>
      <c r="T738" s="12"/>
      <c r="U738" s="13"/>
      <c r="V738" s="13"/>
      <c r="W738" s="13"/>
      <c r="X738" s="13"/>
      <c r="Y738" s="13"/>
      <c r="Z738" s="13"/>
    </row>
    <row r="739" spans="1:26" ht="24.75" hidden="1" customHeight="1">
      <c r="A739" s="17" t="s">
        <v>2282</v>
      </c>
      <c r="B739" s="42" t="s">
        <v>343</v>
      </c>
      <c r="C739" s="42" t="s">
        <v>2283</v>
      </c>
      <c r="D739" s="49" t="s">
        <v>2284</v>
      </c>
      <c r="E739" s="40" t="s">
        <v>2285</v>
      </c>
      <c r="F739" s="21" t="s">
        <v>2286</v>
      </c>
      <c r="G739" s="248">
        <v>2016</v>
      </c>
      <c r="H739" s="249">
        <v>1</v>
      </c>
      <c r="I739" s="19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3"/>
      <c r="U739" s="12"/>
      <c r="V739" s="12"/>
      <c r="W739" s="12"/>
      <c r="X739" s="12"/>
      <c r="Y739" s="12"/>
      <c r="Z739" s="12"/>
    </row>
    <row r="740" spans="1:26" ht="24.75" hidden="1" customHeight="1">
      <c r="A740" s="17" t="s">
        <v>2282</v>
      </c>
      <c r="B740" s="42" t="s">
        <v>1812</v>
      </c>
      <c r="C740" s="42" t="s">
        <v>2287</v>
      </c>
      <c r="D740" s="49" t="s">
        <v>2288</v>
      </c>
      <c r="E740" s="40" t="s">
        <v>2285</v>
      </c>
      <c r="F740" s="21" t="s">
        <v>2286</v>
      </c>
      <c r="G740" s="248">
        <v>2016</v>
      </c>
      <c r="H740" s="249">
        <v>1</v>
      </c>
      <c r="I740" s="19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3"/>
      <c r="U740" s="12"/>
      <c r="V740" s="12"/>
      <c r="W740" s="12"/>
      <c r="X740" s="12"/>
      <c r="Y740" s="12"/>
      <c r="Z740" s="12"/>
    </row>
    <row r="741" spans="1:26" ht="24.75" hidden="1" customHeight="1">
      <c r="A741" s="250" t="str">
        <f>HYPERLINK("mailto:culturespip78@gmail.com","culturespip78@gmail.com")</f>
        <v>culturespip78@gmail.com</v>
      </c>
      <c r="B741" s="42" t="s">
        <v>2289</v>
      </c>
      <c r="C741" s="42" t="s">
        <v>2290</v>
      </c>
      <c r="D741" s="49" t="s">
        <v>2291</v>
      </c>
      <c r="E741" s="40" t="s">
        <v>2285</v>
      </c>
      <c r="F741" s="21" t="s">
        <v>2286</v>
      </c>
      <c r="G741" s="248">
        <v>2016</v>
      </c>
      <c r="H741" s="249">
        <v>1</v>
      </c>
      <c r="I741" s="19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3"/>
      <c r="U741" s="12"/>
      <c r="V741" s="12"/>
      <c r="W741" s="12"/>
      <c r="X741" s="12"/>
      <c r="Y741" s="12"/>
      <c r="Z741" s="12"/>
    </row>
    <row r="742" spans="1:26" ht="24.75" hidden="1" customHeight="1">
      <c r="A742" s="12"/>
      <c r="B742" s="12"/>
      <c r="C742" s="20"/>
      <c r="D742" s="20"/>
      <c r="E742" s="40"/>
      <c r="F742" s="20"/>
      <c r="G742" s="41"/>
      <c r="H742" s="19"/>
      <c r="I742" s="19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3"/>
      <c r="U742" s="13"/>
      <c r="V742" s="13"/>
      <c r="W742" s="13"/>
      <c r="X742" s="13"/>
      <c r="Y742" s="13"/>
      <c r="Z742" s="13"/>
    </row>
    <row r="743" spans="1:26" ht="24.75" hidden="1" customHeight="1">
      <c r="A743" s="12"/>
      <c r="B743" s="12"/>
      <c r="C743" s="20"/>
      <c r="D743" s="20"/>
      <c r="E743" s="40"/>
      <c r="F743" s="20"/>
      <c r="G743" s="41"/>
      <c r="H743" s="19"/>
      <c r="I743" s="19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3"/>
      <c r="U743" s="13"/>
      <c r="V743" s="13"/>
      <c r="W743" s="13"/>
      <c r="X743" s="13"/>
      <c r="Y743" s="13"/>
      <c r="Z743" s="13"/>
    </row>
    <row r="744" spans="1:26" ht="24.75" hidden="1" customHeight="1">
      <c r="A744" s="12"/>
      <c r="B744" s="12"/>
      <c r="C744" s="20"/>
      <c r="D744" s="20"/>
      <c r="E744" s="40"/>
      <c r="F744" s="20"/>
      <c r="G744" s="41"/>
      <c r="H744" s="19"/>
      <c r="I744" s="19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3"/>
      <c r="U744" s="13"/>
      <c r="V744" s="13"/>
      <c r="W744" s="13"/>
      <c r="X744" s="13"/>
      <c r="Y744" s="13"/>
      <c r="Z744" s="13"/>
    </row>
    <row r="745" spans="1:26" ht="24.75" hidden="1" customHeight="1">
      <c r="A745" s="12"/>
      <c r="B745" s="12"/>
      <c r="C745" s="20"/>
      <c r="D745" s="20"/>
      <c r="E745" s="40"/>
      <c r="F745" s="20"/>
      <c r="G745" s="41"/>
      <c r="H745" s="19"/>
      <c r="I745" s="19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3"/>
      <c r="U745" s="13"/>
      <c r="V745" s="13"/>
      <c r="W745" s="13"/>
      <c r="X745" s="13"/>
      <c r="Y745" s="13"/>
      <c r="Z745" s="13"/>
    </row>
    <row r="746" spans="1:26" ht="24.75" hidden="1" customHeight="1">
      <c r="A746" s="12"/>
      <c r="B746" s="12"/>
      <c r="C746" s="20"/>
      <c r="D746" s="20"/>
      <c r="E746" s="40"/>
      <c r="F746" s="20"/>
      <c r="G746" s="41"/>
      <c r="H746" s="19"/>
      <c r="I746" s="19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3"/>
      <c r="U746" s="13"/>
      <c r="V746" s="13"/>
      <c r="W746" s="13"/>
      <c r="X746" s="13"/>
      <c r="Y746" s="13"/>
      <c r="Z746" s="13"/>
    </row>
    <row r="747" spans="1:26" ht="24.75" hidden="1" customHeight="1">
      <c r="A747" s="12"/>
      <c r="B747" s="12"/>
      <c r="C747" s="20"/>
      <c r="D747" s="20"/>
      <c r="E747" s="40"/>
      <c r="F747" s="20"/>
      <c r="G747" s="41"/>
      <c r="H747" s="19"/>
      <c r="I747" s="19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3"/>
      <c r="U747" s="13"/>
      <c r="V747" s="13"/>
      <c r="W747" s="13"/>
      <c r="X747" s="13"/>
      <c r="Y747" s="13"/>
      <c r="Z747" s="13"/>
    </row>
    <row r="748" spans="1:26" ht="24.75" hidden="1" customHeight="1">
      <c r="A748" s="12"/>
      <c r="B748" s="12"/>
      <c r="C748" s="20"/>
      <c r="D748" s="20"/>
      <c r="E748" s="40"/>
      <c r="F748" s="20"/>
      <c r="G748" s="41"/>
      <c r="H748" s="19"/>
      <c r="I748" s="19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3"/>
      <c r="U748" s="13"/>
      <c r="V748" s="13"/>
      <c r="W748" s="13"/>
      <c r="X748" s="13"/>
      <c r="Y748" s="13"/>
      <c r="Z748" s="13"/>
    </row>
    <row r="749" spans="1:26" ht="24.75" hidden="1" customHeight="1">
      <c r="A749" s="12"/>
      <c r="B749" s="12"/>
      <c r="C749" s="20"/>
      <c r="D749" s="20"/>
      <c r="E749" s="40"/>
      <c r="F749" s="20"/>
      <c r="G749" s="41"/>
      <c r="H749" s="19"/>
      <c r="I749" s="19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3"/>
      <c r="U749" s="13"/>
      <c r="V749" s="13"/>
      <c r="W749" s="13"/>
      <c r="X749" s="13"/>
      <c r="Y749" s="13"/>
      <c r="Z749" s="13"/>
    </row>
    <row r="750" spans="1:26" ht="24.75" hidden="1" customHeight="1">
      <c r="A750" s="12"/>
      <c r="B750" s="12"/>
      <c r="C750" s="20"/>
      <c r="D750" s="20"/>
      <c r="E750" s="40"/>
      <c r="F750" s="20"/>
      <c r="G750" s="41"/>
      <c r="H750" s="19"/>
      <c r="I750" s="19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3"/>
      <c r="U750" s="13"/>
      <c r="V750" s="13"/>
      <c r="W750" s="13"/>
      <c r="X750" s="13"/>
      <c r="Y750" s="13"/>
      <c r="Z750" s="13"/>
    </row>
    <row r="751" spans="1:26" ht="24.75" hidden="1" customHeight="1">
      <c r="A751" s="12"/>
      <c r="B751" s="12"/>
      <c r="C751" s="20"/>
      <c r="D751" s="20"/>
      <c r="E751" s="40"/>
      <c r="F751" s="20"/>
      <c r="G751" s="41"/>
      <c r="H751" s="19"/>
      <c r="I751" s="19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3"/>
      <c r="U751" s="13"/>
      <c r="V751" s="13"/>
      <c r="W751" s="13"/>
      <c r="X751" s="13"/>
      <c r="Y751" s="13"/>
      <c r="Z751" s="13"/>
    </row>
    <row r="752" spans="1:26" ht="24.75" hidden="1" customHeight="1">
      <c r="A752" s="251" t="str">
        <f>HYPERLINK("mailto:culture2spip78@gmail.com","culture2spip78@gmail.com ")</f>
        <v xml:space="preserve">culture2spip78@gmail.com </v>
      </c>
      <c r="B752" s="42" t="s">
        <v>191</v>
      </c>
      <c r="C752" s="42" t="s">
        <v>323</v>
      </c>
      <c r="D752" s="49" t="s">
        <v>2292</v>
      </c>
      <c r="E752" s="40" t="s">
        <v>2285</v>
      </c>
      <c r="F752" s="21" t="s">
        <v>2286</v>
      </c>
      <c r="G752" s="248">
        <v>2016</v>
      </c>
      <c r="H752" s="249">
        <v>1</v>
      </c>
      <c r="I752" s="19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3"/>
      <c r="U752" s="12"/>
      <c r="V752" s="12"/>
      <c r="W752" s="12"/>
      <c r="X752" s="12"/>
      <c r="Y752" s="12"/>
      <c r="Z752" s="12"/>
    </row>
    <row r="753" spans="1:26" ht="24.75" hidden="1" customHeight="1">
      <c r="A753" s="17" t="s">
        <v>2282</v>
      </c>
      <c r="B753" s="42" t="s">
        <v>31</v>
      </c>
      <c r="C753" s="42" t="s">
        <v>2133</v>
      </c>
      <c r="D753" s="49" t="s">
        <v>2293</v>
      </c>
      <c r="E753" s="40" t="s">
        <v>2285</v>
      </c>
      <c r="F753" s="21" t="s">
        <v>2286</v>
      </c>
      <c r="G753" s="248">
        <v>2016</v>
      </c>
      <c r="H753" s="249">
        <v>1</v>
      </c>
      <c r="I753" s="19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3"/>
      <c r="U753" s="12"/>
      <c r="V753" s="12"/>
      <c r="W753" s="12"/>
      <c r="X753" s="12"/>
      <c r="Y753" s="12"/>
      <c r="Z753" s="12"/>
    </row>
    <row r="754" spans="1:26" ht="24.75" hidden="1" customHeight="1">
      <c r="A754" s="17" t="s">
        <v>2282</v>
      </c>
      <c r="B754" s="42" t="s">
        <v>2294</v>
      </c>
      <c r="C754" s="42" t="s">
        <v>2295</v>
      </c>
      <c r="D754" s="49" t="s">
        <v>2296</v>
      </c>
      <c r="E754" s="40" t="s">
        <v>2285</v>
      </c>
      <c r="F754" s="21" t="s">
        <v>2286</v>
      </c>
      <c r="G754" s="248">
        <v>2016</v>
      </c>
      <c r="H754" s="249">
        <v>1</v>
      </c>
      <c r="I754" s="19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3"/>
      <c r="U754" s="12"/>
      <c r="V754" s="12"/>
      <c r="W754" s="12"/>
      <c r="X754" s="12"/>
      <c r="Y754" s="12"/>
      <c r="Z754" s="12"/>
    </row>
    <row r="755" spans="1:26" ht="24.75" hidden="1" customHeight="1">
      <c r="A755" s="17" t="s">
        <v>2282</v>
      </c>
      <c r="B755" s="42" t="s">
        <v>2294</v>
      </c>
      <c r="C755" s="42" t="s">
        <v>2297</v>
      </c>
      <c r="D755" s="49" t="s">
        <v>2298</v>
      </c>
      <c r="E755" s="40" t="s">
        <v>2285</v>
      </c>
      <c r="F755" s="21" t="s">
        <v>2286</v>
      </c>
      <c r="G755" s="248">
        <v>2016</v>
      </c>
      <c r="H755" s="249">
        <v>1</v>
      </c>
      <c r="I755" s="19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3"/>
      <c r="U755" s="12"/>
      <c r="V755" s="12"/>
      <c r="W755" s="12"/>
      <c r="X755" s="12"/>
      <c r="Y755" s="12"/>
      <c r="Z755" s="12"/>
    </row>
    <row r="756" spans="1:26" ht="24.75" hidden="1" customHeight="1">
      <c r="A756" s="17" t="s">
        <v>2282</v>
      </c>
      <c r="B756" s="42" t="s">
        <v>2294</v>
      </c>
      <c r="C756" s="42" t="s">
        <v>2299</v>
      </c>
      <c r="D756" s="49" t="s">
        <v>2300</v>
      </c>
      <c r="E756" s="40" t="s">
        <v>2285</v>
      </c>
      <c r="F756" s="21" t="s">
        <v>2286</v>
      </c>
      <c r="G756" s="248">
        <v>2016</v>
      </c>
      <c r="H756" s="249">
        <v>1</v>
      </c>
      <c r="I756" s="19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3"/>
      <c r="U756" s="12"/>
      <c r="V756" s="12"/>
      <c r="W756" s="12"/>
      <c r="X756" s="12"/>
      <c r="Y756" s="12"/>
      <c r="Z756" s="12"/>
    </row>
    <row r="757" spans="1:26" ht="24.75" hidden="1" customHeight="1">
      <c r="A757" s="176" t="s">
        <v>2301</v>
      </c>
      <c r="B757" s="20" t="s">
        <v>2302</v>
      </c>
      <c r="C757" s="20" t="s">
        <v>2303</v>
      </c>
      <c r="D757" s="20" t="s">
        <v>2304</v>
      </c>
      <c r="E757" s="21" t="s">
        <v>130</v>
      </c>
      <c r="F757" s="21"/>
      <c r="G757" s="18">
        <v>2015</v>
      </c>
      <c r="H757" s="19">
        <v>1</v>
      </c>
      <c r="I757" s="19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27.75" hidden="1" customHeight="1">
      <c r="A758" s="1" t="s">
        <v>2305</v>
      </c>
      <c r="B758" s="252" t="s">
        <v>1378</v>
      </c>
      <c r="C758" s="20" t="s">
        <v>2306</v>
      </c>
      <c r="D758" s="20" t="s">
        <v>2304</v>
      </c>
      <c r="E758" s="21" t="s">
        <v>130</v>
      </c>
      <c r="F758" s="21"/>
      <c r="G758" s="18">
        <v>2015</v>
      </c>
      <c r="H758" s="19">
        <v>1</v>
      </c>
      <c r="I758" s="19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24.75" hidden="1" customHeight="1">
      <c r="A759" s="253" t="s">
        <v>2307</v>
      </c>
      <c r="B759" s="218" t="s">
        <v>1191</v>
      </c>
      <c r="C759" s="218" t="s">
        <v>2308</v>
      </c>
      <c r="D759" s="88" t="s">
        <v>2309</v>
      </c>
      <c r="E759" s="39"/>
      <c r="F759" s="20"/>
      <c r="G759" s="35" t="s">
        <v>70</v>
      </c>
      <c r="H759" s="36">
        <v>1</v>
      </c>
      <c r="I759" s="37">
        <v>1</v>
      </c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3"/>
      <c r="U759" s="13"/>
      <c r="V759" s="13"/>
      <c r="W759" s="13"/>
      <c r="X759" s="13"/>
      <c r="Y759" s="13"/>
      <c r="Z759" s="13"/>
    </row>
    <row r="760" spans="1:26" ht="24.75" hidden="1" customHeight="1">
      <c r="A760" s="32"/>
      <c r="B760" s="86" t="s">
        <v>2310</v>
      </c>
      <c r="C760" s="88" t="s">
        <v>2311</v>
      </c>
      <c r="D760" s="88" t="s">
        <v>2309</v>
      </c>
      <c r="E760" s="39"/>
      <c r="F760" s="20"/>
      <c r="G760" s="35" t="s">
        <v>70</v>
      </c>
      <c r="H760" s="36">
        <v>1</v>
      </c>
      <c r="I760" s="37">
        <v>1</v>
      </c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3"/>
      <c r="U760" s="13"/>
      <c r="V760" s="13"/>
      <c r="W760" s="13"/>
      <c r="X760" s="13"/>
      <c r="Y760" s="13"/>
      <c r="Z760" s="13"/>
    </row>
    <row r="761" spans="1:26" ht="24.75" hidden="1" customHeight="1">
      <c r="A761" s="60" t="str">
        <f>HYPERLINK("mailto:coralie.clement@swarovski.com","coralie.clement@swarovski.com")</f>
        <v>coralie.clement@swarovski.com</v>
      </c>
      <c r="B761" s="14" t="s">
        <v>2312</v>
      </c>
      <c r="C761" s="74" t="s">
        <v>2313</v>
      </c>
      <c r="D761" s="16" t="s">
        <v>2314</v>
      </c>
      <c r="E761" s="17" t="s">
        <v>21</v>
      </c>
      <c r="F761" s="17"/>
      <c r="G761" s="18">
        <v>2015</v>
      </c>
      <c r="H761" s="19">
        <v>1</v>
      </c>
      <c r="I761" s="19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24.75" hidden="1" customHeight="1">
      <c r="A762" s="60" t="str">
        <f>HYPERLINK("mailto:clarisse.reynaud@swarovski.com","clarisse.reynaud@swarovski.com")</f>
        <v>clarisse.reynaud@swarovski.com</v>
      </c>
      <c r="B762" s="131" t="s">
        <v>2315</v>
      </c>
      <c r="C762" s="131" t="s">
        <v>2316</v>
      </c>
      <c r="D762" s="141" t="s">
        <v>2314</v>
      </c>
      <c r="E762" s="17" t="s">
        <v>21</v>
      </c>
      <c r="F762" s="17"/>
      <c r="G762" s="18">
        <v>2015</v>
      </c>
      <c r="H762" s="19">
        <v>1</v>
      </c>
      <c r="I762" s="19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3"/>
      <c r="V762" s="13"/>
      <c r="W762" s="13"/>
      <c r="X762" s="13"/>
      <c r="Y762" s="13"/>
      <c r="Z762" s="13"/>
    </row>
    <row r="763" spans="1:26" ht="48" hidden="1" customHeight="1">
      <c r="A763" s="32" t="s">
        <v>2317</v>
      </c>
      <c r="B763" s="33" t="s">
        <v>755</v>
      </c>
      <c r="C763" s="33" t="s">
        <v>2318</v>
      </c>
      <c r="D763" s="33" t="s">
        <v>2319</v>
      </c>
      <c r="E763" s="39" t="s">
        <v>51</v>
      </c>
      <c r="F763" s="20"/>
      <c r="G763" s="35" t="s">
        <v>70</v>
      </c>
      <c r="H763" s="36">
        <v>1</v>
      </c>
      <c r="I763" s="19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3"/>
      <c r="U763" s="13"/>
      <c r="V763" s="13"/>
      <c r="W763" s="13"/>
      <c r="X763" s="13"/>
      <c r="Y763" s="13"/>
      <c r="Z763" s="13"/>
    </row>
    <row r="764" spans="1:26" ht="33" hidden="1" customHeight="1">
      <c r="A764" s="32" t="s">
        <v>2320</v>
      </c>
      <c r="B764" s="33" t="s">
        <v>123</v>
      </c>
      <c r="C764" s="33" t="s">
        <v>2321</v>
      </c>
      <c r="D764" s="33" t="s">
        <v>2322</v>
      </c>
      <c r="E764" s="39" t="s">
        <v>51</v>
      </c>
      <c r="F764" s="20"/>
      <c r="G764" s="35" t="s">
        <v>70</v>
      </c>
      <c r="H764" s="36">
        <v>1</v>
      </c>
      <c r="I764" s="19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3"/>
      <c r="U764" s="13"/>
      <c r="V764" s="13"/>
      <c r="W764" s="13"/>
      <c r="X764" s="13"/>
      <c r="Y764" s="13"/>
      <c r="Z764" s="13"/>
    </row>
    <row r="765" spans="1:26" ht="24.75" hidden="1" customHeight="1">
      <c r="A765" s="176" t="s">
        <v>2323</v>
      </c>
      <c r="B765" s="23" t="s">
        <v>161</v>
      </c>
      <c r="C765" s="23" t="s">
        <v>2324</v>
      </c>
      <c r="D765" s="20" t="s">
        <v>2325</v>
      </c>
      <c r="E765" s="40" t="s">
        <v>34</v>
      </c>
      <c r="F765" s="20"/>
      <c r="G765" s="18">
        <v>2016</v>
      </c>
      <c r="H765" s="19">
        <v>1</v>
      </c>
      <c r="I765" s="19"/>
      <c r="J765" s="175"/>
      <c r="K765" s="175"/>
      <c r="L765" s="175"/>
      <c r="M765" s="175"/>
      <c r="N765" s="175"/>
      <c r="O765" s="175"/>
      <c r="P765" s="175"/>
      <c r="Q765" s="175"/>
      <c r="R765" s="175"/>
      <c r="S765" s="175"/>
      <c r="T765" s="12"/>
      <c r="U765" s="12"/>
      <c r="V765" s="12"/>
      <c r="W765" s="12"/>
      <c r="X765" s="12"/>
      <c r="Y765" s="12"/>
      <c r="Z765" s="12"/>
    </row>
    <row r="766" spans="1:26" ht="24.75" hidden="1" customHeight="1">
      <c r="A766" s="181" t="s">
        <v>2326</v>
      </c>
      <c r="B766" s="95" t="s">
        <v>435</v>
      </c>
      <c r="C766" s="95" t="s">
        <v>2107</v>
      </c>
      <c r="D766" s="49" t="s">
        <v>2327</v>
      </c>
      <c r="E766" s="254" t="s">
        <v>34</v>
      </c>
      <c r="F766" s="49"/>
      <c r="G766" s="53">
        <v>2016</v>
      </c>
      <c r="H766" s="54">
        <v>1</v>
      </c>
      <c r="I766" s="54"/>
      <c r="J766" s="255"/>
      <c r="K766" s="255"/>
      <c r="L766" s="255"/>
      <c r="M766" s="255"/>
      <c r="N766" s="255"/>
      <c r="O766" s="255"/>
      <c r="P766" s="255"/>
      <c r="Q766" s="255"/>
      <c r="R766" s="255"/>
      <c r="S766" s="255"/>
      <c r="T766" s="12"/>
      <c r="U766" s="13"/>
      <c r="V766" s="13"/>
      <c r="W766" s="13"/>
      <c r="X766" s="13"/>
      <c r="Y766" s="13"/>
      <c r="Z766" s="13"/>
    </row>
    <row r="767" spans="1:26" ht="24.75" hidden="1" customHeight="1">
      <c r="A767" s="180" t="s">
        <v>2328</v>
      </c>
      <c r="B767" s="175"/>
      <c r="C767" s="23" t="s">
        <v>2329</v>
      </c>
      <c r="D767" s="20" t="s">
        <v>2330</v>
      </c>
      <c r="E767" s="40" t="s">
        <v>34</v>
      </c>
      <c r="F767" s="20"/>
      <c r="G767" s="18">
        <v>2016</v>
      </c>
      <c r="H767" s="19">
        <v>1</v>
      </c>
      <c r="I767" s="19"/>
      <c r="J767" s="175"/>
      <c r="K767" s="175"/>
      <c r="L767" s="175"/>
      <c r="M767" s="175"/>
      <c r="N767" s="175"/>
      <c r="O767" s="175"/>
      <c r="P767" s="175"/>
      <c r="Q767" s="175"/>
      <c r="R767" s="175"/>
      <c r="S767" s="175"/>
      <c r="T767" s="72"/>
      <c r="U767" s="13"/>
      <c r="V767" s="13"/>
      <c r="W767" s="13"/>
      <c r="X767" s="13"/>
      <c r="Y767" s="13"/>
      <c r="Z767" s="13"/>
    </row>
    <row r="768" spans="1:26" ht="24.75" hidden="1" customHeight="1">
      <c r="A768" s="181" t="s">
        <v>2331</v>
      </c>
      <c r="B768" s="95" t="s">
        <v>854</v>
      </c>
      <c r="C768" s="95" t="s">
        <v>2332</v>
      </c>
      <c r="D768" s="49" t="s">
        <v>2333</v>
      </c>
      <c r="E768" s="254" t="s">
        <v>34</v>
      </c>
      <c r="F768" s="49"/>
      <c r="G768" s="53">
        <v>2016</v>
      </c>
      <c r="H768" s="54">
        <v>1</v>
      </c>
      <c r="I768" s="54"/>
      <c r="J768" s="255"/>
      <c r="K768" s="255"/>
      <c r="L768" s="255"/>
      <c r="M768" s="255"/>
      <c r="N768" s="255"/>
      <c r="O768" s="255"/>
      <c r="P768" s="255"/>
      <c r="Q768" s="255"/>
      <c r="R768" s="255"/>
      <c r="S768" s="255"/>
      <c r="T768" s="72"/>
      <c r="U768" s="13"/>
      <c r="V768" s="13"/>
      <c r="W768" s="13"/>
      <c r="X768" s="13"/>
      <c r="Y768" s="13"/>
      <c r="Z768" s="13"/>
    </row>
    <row r="769" spans="1:26" ht="24.75" hidden="1" customHeight="1">
      <c r="A769" s="176" t="s">
        <v>2334</v>
      </c>
      <c r="B769" s="23" t="s">
        <v>968</v>
      </c>
      <c r="C769" s="23" t="s">
        <v>2335</v>
      </c>
      <c r="D769" s="20" t="s">
        <v>2336</v>
      </c>
      <c r="E769" s="40" t="s">
        <v>34</v>
      </c>
      <c r="F769" s="20"/>
      <c r="G769" s="18">
        <v>2016</v>
      </c>
      <c r="H769" s="19">
        <v>1</v>
      </c>
      <c r="I769" s="19"/>
      <c r="J769" s="175"/>
      <c r="K769" s="175"/>
      <c r="L769" s="175"/>
      <c r="M769" s="175"/>
      <c r="N769" s="175"/>
      <c r="O769" s="175"/>
      <c r="P769" s="175"/>
      <c r="Q769" s="175"/>
      <c r="R769" s="175"/>
      <c r="S769" s="175"/>
      <c r="T769" s="72"/>
      <c r="U769" s="13"/>
      <c r="V769" s="13"/>
      <c r="W769" s="13"/>
      <c r="X769" s="13"/>
      <c r="Y769" s="13"/>
      <c r="Z769" s="13"/>
    </row>
    <row r="770" spans="1:26" ht="24.75" hidden="1" customHeight="1">
      <c r="A770" s="176" t="s">
        <v>2331</v>
      </c>
      <c r="B770" s="23" t="s">
        <v>2337</v>
      </c>
      <c r="C770" s="23" t="s">
        <v>2332</v>
      </c>
      <c r="D770" s="20" t="s">
        <v>2338</v>
      </c>
      <c r="E770" s="40" t="s">
        <v>34</v>
      </c>
      <c r="F770" s="20"/>
      <c r="G770" s="18">
        <v>2016</v>
      </c>
      <c r="H770" s="19">
        <v>1</v>
      </c>
      <c r="I770" s="19"/>
      <c r="J770" s="175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3"/>
      <c r="V770" s="13"/>
      <c r="W770" s="13"/>
      <c r="X770" s="13"/>
      <c r="Y770" s="13"/>
      <c r="Z770" s="13"/>
    </row>
    <row r="771" spans="1:26" ht="24.75" hidden="1" customHeight="1">
      <c r="A771" s="176" t="s">
        <v>2339</v>
      </c>
      <c r="B771" s="23" t="s">
        <v>183</v>
      </c>
      <c r="C771" s="23" t="s">
        <v>2340</v>
      </c>
      <c r="D771" s="20" t="s">
        <v>2341</v>
      </c>
      <c r="E771" s="40" t="s">
        <v>34</v>
      </c>
      <c r="F771" s="20"/>
      <c r="G771" s="18">
        <v>2016</v>
      </c>
      <c r="H771" s="19">
        <v>1</v>
      </c>
      <c r="I771" s="19"/>
      <c r="J771" s="175"/>
      <c r="K771" s="175"/>
      <c r="L771" s="175"/>
      <c r="M771" s="175"/>
      <c r="N771" s="175"/>
      <c r="O771" s="175"/>
      <c r="P771" s="175"/>
      <c r="Q771" s="175"/>
      <c r="R771" s="175"/>
      <c r="S771" s="175"/>
      <c r="T771" s="12"/>
      <c r="U771" s="72"/>
      <c r="V771" s="72"/>
      <c r="W771" s="72"/>
      <c r="X771" s="72"/>
      <c r="Y771" s="72"/>
      <c r="Z771" s="72"/>
    </row>
    <row r="772" spans="1:26" ht="24.75" hidden="1" customHeight="1">
      <c r="A772" s="176" t="s">
        <v>2342</v>
      </c>
      <c r="B772" s="23" t="s">
        <v>2343</v>
      </c>
      <c r="C772" s="23" t="s">
        <v>2344</v>
      </c>
      <c r="D772" s="20" t="s">
        <v>2345</v>
      </c>
      <c r="E772" s="40" t="s">
        <v>34</v>
      </c>
      <c r="F772" s="41"/>
      <c r="G772" s="18">
        <v>2016</v>
      </c>
      <c r="H772" s="19">
        <v>1</v>
      </c>
      <c r="I772" s="19"/>
      <c r="J772" s="175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3"/>
      <c r="V772" s="13"/>
      <c r="W772" s="13"/>
      <c r="X772" s="13"/>
      <c r="Y772" s="13"/>
      <c r="Z772" s="13"/>
    </row>
    <row r="773" spans="1:26" ht="24.75" hidden="1" customHeight="1">
      <c r="A773" s="176" t="s">
        <v>2346</v>
      </c>
      <c r="B773" s="23" t="s">
        <v>2347</v>
      </c>
      <c r="C773" s="23" t="s">
        <v>2348</v>
      </c>
      <c r="D773" s="20" t="s">
        <v>2349</v>
      </c>
      <c r="E773" s="40" t="s">
        <v>34</v>
      </c>
      <c r="F773" s="41"/>
      <c r="G773" s="18">
        <v>2016</v>
      </c>
      <c r="H773" s="19">
        <v>1</v>
      </c>
      <c r="I773" s="19"/>
      <c r="J773" s="175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3"/>
      <c r="V773" s="13"/>
      <c r="W773" s="13"/>
      <c r="X773" s="13"/>
      <c r="Y773" s="13"/>
      <c r="Z773" s="13"/>
    </row>
    <row r="774" spans="1:26" ht="24.75" hidden="1" customHeight="1">
      <c r="A774" s="176" t="s">
        <v>2350</v>
      </c>
      <c r="B774" s="23" t="s">
        <v>2351</v>
      </c>
      <c r="C774" s="23" t="s">
        <v>2220</v>
      </c>
      <c r="D774" s="20" t="s">
        <v>2352</v>
      </c>
      <c r="E774" s="40" t="s">
        <v>34</v>
      </c>
      <c r="F774" s="20"/>
      <c r="G774" s="18">
        <v>2016</v>
      </c>
      <c r="H774" s="19">
        <v>1</v>
      </c>
      <c r="I774" s="19"/>
      <c r="J774" s="175"/>
      <c r="K774" s="175"/>
      <c r="L774" s="175"/>
      <c r="M774" s="175"/>
      <c r="N774" s="175"/>
      <c r="O774" s="175"/>
      <c r="P774" s="175"/>
      <c r="Q774" s="175"/>
      <c r="R774" s="175"/>
      <c r="S774" s="175"/>
      <c r="T774" s="12"/>
      <c r="U774" s="12"/>
      <c r="V774" s="12"/>
      <c r="W774" s="12"/>
      <c r="X774" s="12"/>
      <c r="Y774" s="12"/>
      <c r="Z774" s="12"/>
    </row>
    <row r="775" spans="1:26" ht="24.75" hidden="1" customHeight="1">
      <c r="A775" s="178" t="str">
        <f>HYPERLINK("mailto:alexis.mugica@lvmhwatchjewelry.com","alexis.mugica@lvmhwatchjewelry.com")</f>
        <v>alexis.mugica@lvmhwatchjewelry.com</v>
      </c>
      <c r="B775" s="74" t="s">
        <v>2353</v>
      </c>
      <c r="C775" s="14" t="s">
        <v>2354</v>
      </c>
      <c r="D775" s="16" t="s">
        <v>2355</v>
      </c>
      <c r="E775" s="17" t="s">
        <v>21</v>
      </c>
      <c r="F775" s="17"/>
      <c r="G775" s="18">
        <v>2015</v>
      </c>
      <c r="H775" s="19">
        <v>1</v>
      </c>
      <c r="I775" s="19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3"/>
      <c r="V775" s="13"/>
      <c r="W775" s="13"/>
      <c r="X775" s="13"/>
      <c r="Y775" s="13"/>
      <c r="Z775" s="13"/>
    </row>
    <row r="776" spans="1:26" ht="24.75" hidden="1" customHeight="1">
      <c r="A776" s="176" t="s">
        <v>2356</v>
      </c>
      <c r="B776" s="20" t="s">
        <v>2357</v>
      </c>
      <c r="C776" s="20" t="s">
        <v>2358</v>
      </c>
      <c r="D776" s="20" t="s">
        <v>2359</v>
      </c>
      <c r="E776" s="21" t="s">
        <v>2360</v>
      </c>
      <c r="F776" s="21"/>
      <c r="G776" s="18">
        <v>2015</v>
      </c>
      <c r="H776" s="19">
        <v>1</v>
      </c>
      <c r="I776" s="19"/>
      <c r="J776" s="12"/>
      <c r="K776" s="12"/>
      <c r="L776" s="12"/>
      <c r="M776" s="12"/>
      <c r="N776" s="12" t="s">
        <v>147</v>
      </c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24.75" hidden="1" customHeight="1">
      <c r="A777" s="176" t="s">
        <v>2361</v>
      </c>
      <c r="B777" s="20" t="s">
        <v>2362</v>
      </c>
      <c r="C777" s="20" t="s">
        <v>1658</v>
      </c>
      <c r="D777" s="20" t="s">
        <v>2359</v>
      </c>
      <c r="E777" s="21" t="s">
        <v>2360</v>
      </c>
      <c r="F777" s="21"/>
      <c r="G777" s="18">
        <v>2015</v>
      </c>
      <c r="H777" s="19">
        <v>1</v>
      </c>
      <c r="I777" s="19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24.75" hidden="1" customHeight="1">
      <c r="A778" s="178" t="str">
        <f>HYPERLINK("mailto:marie-laetitia.gourdin@teas.eu","marie-laetitia.gourdin@teas.eu")</f>
        <v>marie-laetitia.gourdin@teas.eu</v>
      </c>
      <c r="B778" s="20" t="s">
        <v>2363</v>
      </c>
      <c r="C778" s="20" t="s">
        <v>2364</v>
      </c>
      <c r="D778" s="20" t="s">
        <v>2365</v>
      </c>
      <c r="E778" s="21" t="s">
        <v>2360</v>
      </c>
      <c r="F778" s="21"/>
      <c r="G778" s="18">
        <v>2015</v>
      </c>
      <c r="H778" s="19">
        <v>1</v>
      </c>
      <c r="I778" s="19"/>
      <c r="J778" s="12"/>
      <c r="K778" s="12"/>
      <c r="L778" s="12"/>
      <c r="M778" s="12"/>
      <c r="N778" s="12" t="s">
        <v>147</v>
      </c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24.75" hidden="1" customHeight="1">
      <c r="A779" s="256" t="str">
        <f>HYPERLINK("mailto:aurelien.artaud@tech4team.fr","aurelien.artaud@tech4team.fr")</f>
        <v>aurelien.artaud@tech4team.fr</v>
      </c>
      <c r="B779" s="62" t="s">
        <v>2366</v>
      </c>
      <c r="C779" s="257" t="s">
        <v>2367</v>
      </c>
      <c r="D779" s="257" t="s">
        <v>2368</v>
      </c>
      <c r="E779" s="63"/>
      <c r="F779" s="63"/>
      <c r="G779" s="28"/>
      <c r="H779" s="29">
        <v>2</v>
      </c>
      <c r="I779" s="19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3"/>
      <c r="U779" s="12"/>
      <c r="V779" s="12"/>
      <c r="W779" s="12"/>
      <c r="X779" s="12"/>
      <c r="Y779" s="12"/>
      <c r="Z779" s="12"/>
    </row>
    <row r="780" spans="1:26" ht="24.75" hidden="1" customHeight="1">
      <c r="A780" s="176" t="s">
        <v>2369</v>
      </c>
      <c r="B780" s="20" t="s">
        <v>442</v>
      </c>
      <c r="C780" s="20" t="s">
        <v>2370</v>
      </c>
      <c r="D780" s="20" t="s">
        <v>2371</v>
      </c>
      <c r="E780" s="21" t="s">
        <v>51</v>
      </c>
      <c r="F780" s="21"/>
      <c r="G780" s="18">
        <v>2016</v>
      </c>
      <c r="H780" s="19">
        <v>1</v>
      </c>
      <c r="I780" s="19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3"/>
      <c r="V780" s="13"/>
      <c r="W780" s="13"/>
      <c r="X780" s="13"/>
      <c r="Y780" s="13"/>
      <c r="Z780" s="13"/>
    </row>
    <row r="781" spans="1:26" ht="24.75" hidden="1" customHeight="1">
      <c r="A781" s="176" t="s">
        <v>2372</v>
      </c>
      <c r="B781" s="20" t="s">
        <v>84</v>
      </c>
      <c r="C781" s="20" t="s">
        <v>2373</v>
      </c>
      <c r="D781" s="20" t="s">
        <v>2374</v>
      </c>
      <c r="E781" s="21" t="s">
        <v>51</v>
      </c>
      <c r="F781" s="21"/>
      <c r="G781" s="18">
        <v>2016</v>
      </c>
      <c r="H781" s="19">
        <v>1</v>
      </c>
      <c r="I781" s="19"/>
      <c r="J781" s="12"/>
      <c r="K781" s="12"/>
      <c r="L781" s="12"/>
      <c r="M781" s="12"/>
      <c r="N781" s="12" t="s">
        <v>147</v>
      </c>
      <c r="O781" s="12"/>
      <c r="P781" s="12"/>
      <c r="Q781" s="12"/>
      <c r="R781" s="12"/>
      <c r="S781" s="12"/>
      <c r="T781" s="12"/>
      <c r="U781" s="13"/>
      <c r="V781" s="13"/>
      <c r="W781" s="13"/>
      <c r="X781" s="13"/>
      <c r="Y781" s="13"/>
      <c r="Z781" s="13"/>
    </row>
    <row r="782" spans="1:26" ht="24.75" hidden="1" customHeight="1">
      <c r="A782" s="176" t="s">
        <v>2375</v>
      </c>
      <c r="B782" s="20" t="s">
        <v>2376</v>
      </c>
      <c r="C782" s="20" t="s">
        <v>1410</v>
      </c>
      <c r="D782" s="20" t="s">
        <v>2377</v>
      </c>
      <c r="E782" s="21" t="s">
        <v>51</v>
      </c>
      <c r="F782" s="21"/>
      <c r="G782" s="18">
        <v>2016</v>
      </c>
      <c r="H782" s="19">
        <v>1</v>
      </c>
      <c r="I782" s="19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3"/>
      <c r="V782" s="13"/>
      <c r="W782" s="13"/>
      <c r="X782" s="13"/>
      <c r="Y782" s="13"/>
      <c r="Z782" s="13"/>
    </row>
    <row r="783" spans="1:26" ht="24.75" hidden="1" customHeight="1">
      <c r="A783" s="178" t="str">
        <f>HYPERLINK("mailto:c.hurault@th-vieux-colombier.fr","c.hurault@th-vieux-colombier.fr")</f>
        <v>c.hurault@th-vieux-colombier.fr</v>
      </c>
      <c r="B783" s="74" t="s">
        <v>2378</v>
      </c>
      <c r="C783" s="14" t="s">
        <v>2379</v>
      </c>
      <c r="D783" s="16" t="s">
        <v>2380</v>
      </c>
      <c r="E783" s="17" t="s">
        <v>21</v>
      </c>
      <c r="F783" s="17"/>
      <c r="G783" s="18">
        <v>2015</v>
      </c>
      <c r="H783" s="19">
        <v>1</v>
      </c>
      <c r="I783" s="19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24.75" hidden="1" customHeight="1">
      <c r="A784" s="176" t="s">
        <v>2381</v>
      </c>
      <c r="B784" s="20" t="s">
        <v>699</v>
      </c>
      <c r="C784" s="20" t="s">
        <v>2382</v>
      </c>
      <c r="D784" s="20" t="s">
        <v>2383</v>
      </c>
      <c r="E784" s="21" t="s">
        <v>51</v>
      </c>
      <c r="F784" s="21"/>
      <c r="G784" s="18">
        <v>2016</v>
      </c>
      <c r="H784" s="19">
        <v>1</v>
      </c>
      <c r="I784" s="36">
        <v>2</v>
      </c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3"/>
      <c r="V784" s="13"/>
      <c r="W784" s="13"/>
      <c r="X784" s="13"/>
      <c r="Y784" s="13"/>
      <c r="Z784" s="13"/>
    </row>
    <row r="785" spans="1:26" ht="24.75" hidden="1" customHeight="1">
      <c r="A785" s="176" t="s">
        <v>2384</v>
      </c>
      <c r="B785" s="20" t="s">
        <v>2385</v>
      </c>
      <c r="C785" s="20" t="s">
        <v>2386</v>
      </c>
      <c r="D785" s="20" t="s">
        <v>2387</v>
      </c>
      <c r="E785" s="21" t="s">
        <v>181</v>
      </c>
      <c r="F785" s="21"/>
      <c r="G785" s="18">
        <v>2016</v>
      </c>
      <c r="H785" s="19">
        <v>1</v>
      </c>
      <c r="I785" s="19"/>
      <c r="J785" s="12"/>
      <c r="K785" s="12"/>
      <c r="L785" s="12"/>
      <c r="M785" s="233" t="s">
        <v>147</v>
      </c>
      <c r="N785" s="233"/>
      <c r="O785" s="233"/>
      <c r="P785" s="233"/>
      <c r="Q785" s="233"/>
      <c r="R785" s="233"/>
      <c r="S785" s="12"/>
      <c r="T785" s="12"/>
      <c r="U785" s="13"/>
      <c r="V785" s="13"/>
      <c r="W785" s="13"/>
      <c r="X785" s="13"/>
      <c r="Y785" s="13"/>
      <c r="Z785" s="13"/>
    </row>
    <row r="786" spans="1:26" ht="24.75" hidden="1" customHeight="1">
      <c r="A786" s="176" t="s">
        <v>2388</v>
      </c>
      <c r="B786" s="20" t="s">
        <v>26</v>
      </c>
      <c r="C786" s="20" t="s">
        <v>2389</v>
      </c>
      <c r="D786" s="20" t="s">
        <v>2390</v>
      </c>
      <c r="E786" s="21" t="s">
        <v>51</v>
      </c>
      <c r="F786" s="21"/>
      <c r="G786" s="18">
        <v>2016</v>
      </c>
      <c r="H786" s="19">
        <v>1</v>
      </c>
      <c r="I786" s="19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24.75" hidden="1" customHeight="1">
      <c r="A787" s="176" t="s">
        <v>2391</v>
      </c>
      <c r="B787" s="20" t="s">
        <v>202</v>
      </c>
      <c r="C787" s="20" t="s">
        <v>946</v>
      </c>
      <c r="D787" s="20" t="s">
        <v>2392</v>
      </c>
      <c r="E787" s="21" t="s">
        <v>2393</v>
      </c>
      <c r="F787" s="21"/>
      <c r="G787" s="18">
        <v>2016</v>
      </c>
      <c r="H787" s="19">
        <v>1</v>
      </c>
      <c r="I787" s="19">
        <v>1</v>
      </c>
      <c r="J787" s="12"/>
      <c r="K787" s="12"/>
      <c r="L787" s="12"/>
      <c r="M787" s="233"/>
      <c r="N787" s="233"/>
      <c r="O787" s="233"/>
      <c r="P787" s="233"/>
      <c r="Q787" s="233"/>
      <c r="R787" s="233" t="s">
        <v>147</v>
      </c>
      <c r="S787" s="12"/>
      <c r="T787" s="12"/>
      <c r="U787" s="13"/>
      <c r="V787" s="13"/>
      <c r="W787" s="13"/>
      <c r="X787" s="13"/>
      <c r="Y787" s="13"/>
      <c r="Z787" s="13"/>
    </row>
    <row r="788" spans="1:26" ht="24.75" customHeight="1">
      <c r="A788" s="323" t="s">
        <v>2394</v>
      </c>
      <c r="B788" s="288" t="s">
        <v>113</v>
      </c>
      <c r="C788" s="288" t="s">
        <v>2395</v>
      </c>
      <c r="D788" s="288" t="s">
        <v>2396</v>
      </c>
      <c r="E788" s="289" t="s">
        <v>2397</v>
      </c>
      <c r="F788" s="289"/>
      <c r="G788" s="290">
        <v>2016</v>
      </c>
      <c r="H788" s="291">
        <v>1</v>
      </c>
      <c r="I788" s="291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3"/>
      <c r="V788" s="13"/>
      <c r="W788" s="13"/>
      <c r="X788" s="13"/>
      <c r="Y788" s="13"/>
      <c r="Z788" s="13"/>
    </row>
    <row r="789" spans="1:26" ht="24.75" hidden="1" customHeight="1">
      <c r="A789" s="176" t="s">
        <v>2398</v>
      </c>
      <c r="B789" s="20" t="s">
        <v>229</v>
      </c>
      <c r="C789" s="20" t="s">
        <v>2399</v>
      </c>
      <c r="D789" s="20" t="s">
        <v>2400</v>
      </c>
      <c r="E789" s="21" t="s">
        <v>181</v>
      </c>
      <c r="F789" s="21"/>
      <c r="G789" s="18">
        <v>2016</v>
      </c>
      <c r="H789" s="19">
        <v>1</v>
      </c>
      <c r="I789" s="19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3"/>
      <c r="V789" s="13"/>
      <c r="W789" s="13"/>
      <c r="X789" s="13"/>
      <c r="Y789" s="13"/>
      <c r="Z789" s="13"/>
    </row>
    <row r="790" spans="1:26" ht="24.75" customHeight="1">
      <c r="A790" s="323" t="s">
        <v>2401</v>
      </c>
      <c r="B790" s="288" t="s">
        <v>362</v>
      </c>
      <c r="C790" s="288" t="s">
        <v>2402</v>
      </c>
      <c r="D790" s="288" t="s">
        <v>2403</v>
      </c>
      <c r="E790" s="289" t="s">
        <v>2397</v>
      </c>
      <c r="F790" s="289"/>
      <c r="G790" s="290">
        <v>2016</v>
      </c>
      <c r="H790" s="291">
        <v>1</v>
      </c>
      <c r="I790" s="291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3"/>
      <c r="V790" s="13"/>
      <c r="W790" s="13"/>
      <c r="X790" s="13"/>
      <c r="Y790" s="13"/>
      <c r="Z790" s="13"/>
    </row>
    <row r="791" spans="1:26" ht="24.75" customHeight="1">
      <c r="A791" s="323" t="s">
        <v>2404</v>
      </c>
      <c r="B791" s="288" t="s">
        <v>2405</v>
      </c>
      <c r="C791" s="288" t="s">
        <v>2406</v>
      </c>
      <c r="D791" s="288" t="s">
        <v>2407</v>
      </c>
      <c r="E791" s="289" t="s">
        <v>2397</v>
      </c>
      <c r="F791" s="289"/>
      <c r="G791" s="290">
        <v>2016</v>
      </c>
      <c r="H791" s="291">
        <v>1</v>
      </c>
      <c r="I791" s="291"/>
      <c r="J791" s="12"/>
      <c r="K791" s="12"/>
      <c r="L791" s="12"/>
      <c r="M791" s="12"/>
      <c r="N791" s="12"/>
      <c r="O791" s="12"/>
      <c r="P791" s="12" t="s">
        <v>147</v>
      </c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24.75" hidden="1" customHeight="1">
      <c r="A792" s="176" t="s">
        <v>2408</v>
      </c>
      <c r="B792" s="20" t="s">
        <v>414</v>
      </c>
      <c r="C792" s="20" t="s">
        <v>2409</v>
      </c>
      <c r="D792" s="20" t="s">
        <v>2410</v>
      </c>
      <c r="E792" s="21" t="s">
        <v>181</v>
      </c>
      <c r="F792" s="21"/>
      <c r="G792" s="18">
        <v>2016</v>
      </c>
      <c r="H792" s="19">
        <v>1</v>
      </c>
      <c r="I792" s="19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72"/>
      <c r="U792" s="72"/>
      <c r="V792" s="72"/>
      <c r="W792" s="72"/>
      <c r="X792" s="72"/>
      <c r="Y792" s="72"/>
      <c r="Z792" s="72"/>
    </row>
    <row r="793" spans="1:26" ht="24.75" hidden="1" customHeight="1">
      <c r="A793" s="176" t="s">
        <v>2411</v>
      </c>
      <c r="B793" s="20" t="s">
        <v>348</v>
      </c>
      <c r="C793" s="20" t="s">
        <v>2412</v>
      </c>
      <c r="D793" s="20" t="s">
        <v>2410</v>
      </c>
      <c r="E793" s="21" t="s">
        <v>181</v>
      </c>
      <c r="F793" s="21"/>
      <c r="G793" s="18">
        <v>2016</v>
      </c>
      <c r="H793" s="19">
        <v>1</v>
      </c>
      <c r="I793" s="19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72"/>
      <c r="U793" s="12"/>
      <c r="V793" s="12"/>
      <c r="W793" s="12"/>
      <c r="X793" s="12"/>
      <c r="Y793" s="12"/>
      <c r="Z793" s="12"/>
    </row>
    <row r="794" spans="1:26" ht="24.75" customHeight="1">
      <c r="A794" s="323" t="s">
        <v>2413</v>
      </c>
      <c r="B794" s="288" t="s">
        <v>2414</v>
      </c>
      <c r="C794" s="288" t="s">
        <v>2415</v>
      </c>
      <c r="D794" s="288" t="s">
        <v>2410</v>
      </c>
      <c r="E794" s="289" t="s">
        <v>346</v>
      </c>
      <c r="F794" s="289"/>
      <c r="G794" s="290">
        <v>2016</v>
      </c>
      <c r="H794" s="291">
        <v>1</v>
      </c>
      <c r="I794" s="291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72"/>
      <c r="U794" s="13"/>
      <c r="V794" s="13"/>
      <c r="W794" s="13"/>
      <c r="X794" s="13"/>
      <c r="Y794" s="13"/>
      <c r="Z794" s="13"/>
    </row>
    <row r="795" spans="1:26" ht="24.75" hidden="1" customHeight="1">
      <c r="A795" s="183" t="s">
        <v>2416</v>
      </c>
      <c r="B795" s="20" t="s">
        <v>26</v>
      </c>
      <c r="C795" s="20" t="s">
        <v>2417</v>
      </c>
      <c r="D795" s="20" t="s">
        <v>2418</v>
      </c>
      <c r="E795" s="21" t="s">
        <v>980</v>
      </c>
      <c r="F795" s="21"/>
      <c r="G795" s="18">
        <v>2015</v>
      </c>
      <c r="H795" s="19">
        <v>1</v>
      </c>
      <c r="I795" s="19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3"/>
      <c r="V795" s="13"/>
      <c r="W795" s="13"/>
      <c r="X795" s="13"/>
      <c r="Y795" s="13"/>
      <c r="Z795" s="13"/>
    </row>
    <row r="796" spans="1:26" ht="24.75" customHeight="1">
      <c r="A796" s="323" t="s">
        <v>2419</v>
      </c>
      <c r="B796" s="288" t="s">
        <v>229</v>
      </c>
      <c r="C796" s="288" t="s">
        <v>2420</v>
      </c>
      <c r="D796" s="288" t="s">
        <v>2421</v>
      </c>
      <c r="E796" s="289" t="s">
        <v>2422</v>
      </c>
      <c r="F796" s="289"/>
      <c r="G796" s="290">
        <v>2016</v>
      </c>
      <c r="H796" s="291">
        <v>1</v>
      </c>
      <c r="I796" s="291"/>
      <c r="J796" s="12"/>
      <c r="K796" s="12"/>
      <c r="L796" s="12"/>
      <c r="M796" s="233"/>
      <c r="N796" s="233"/>
      <c r="O796" s="233"/>
      <c r="P796" s="233"/>
      <c r="Q796" s="233"/>
      <c r="R796" s="233" t="s">
        <v>147</v>
      </c>
      <c r="S796" s="12"/>
      <c r="T796" s="12"/>
      <c r="U796" s="13"/>
      <c r="V796" s="13"/>
      <c r="W796" s="13"/>
      <c r="X796" s="13"/>
      <c r="Y796" s="13"/>
      <c r="Z796" s="13"/>
    </row>
    <row r="797" spans="1:26" ht="24.75" customHeight="1">
      <c r="A797" s="323" t="s">
        <v>2423</v>
      </c>
      <c r="B797" s="288" t="s">
        <v>1474</v>
      </c>
      <c r="C797" s="288" t="s">
        <v>2424</v>
      </c>
      <c r="D797" s="288" t="s">
        <v>2425</v>
      </c>
      <c r="E797" s="289" t="s">
        <v>24</v>
      </c>
      <c r="F797" s="289"/>
      <c r="G797" s="290">
        <v>2016</v>
      </c>
      <c r="H797" s="291">
        <v>1</v>
      </c>
      <c r="I797" s="291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3"/>
      <c r="V797" s="13"/>
      <c r="W797" s="13"/>
      <c r="X797" s="13"/>
      <c r="Y797" s="13"/>
      <c r="Z797" s="13"/>
    </row>
    <row r="798" spans="1:26" ht="24.75" customHeight="1">
      <c r="A798" s="323" t="s">
        <v>2426</v>
      </c>
      <c r="B798" s="288" t="s">
        <v>2427</v>
      </c>
      <c r="C798" s="288" t="s">
        <v>2428</v>
      </c>
      <c r="D798" s="288" t="s">
        <v>2429</v>
      </c>
      <c r="E798" s="289" t="s">
        <v>24</v>
      </c>
      <c r="F798" s="289"/>
      <c r="G798" s="290">
        <v>2016</v>
      </c>
      <c r="H798" s="291">
        <v>1</v>
      </c>
      <c r="I798" s="291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3"/>
      <c r="V798" s="13"/>
      <c r="W798" s="13"/>
      <c r="X798" s="13"/>
      <c r="Y798" s="13"/>
      <c r="Z798" s="13"/>
    </row>
    <row r="799" spans="1:26" ht="24.75" hidden="1" customHeight="1">
      <c r="A799" s="176" t="s">
        <v>2430</v>
      </c>
      <c r="B799" s="20" t="s">
        <v>815</v>
      </c>
      <c r="C799" s="20" t="s">
        <v>2431</v>
      </c>
      <c r="D799" s="20" t="s">
        <v>2432</v>
      </c>
      <c r="E799" s="21"/>
      <c r="F799" s="21"/>
      <c r="G799" s="18"/>
      <c r="H799" s="19"/>
      <c r="I799" s="19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3"/>
      <c r="V799" s="13"/>
      <c r="W799" s="13"/>
      <c r="X799" s="13"/>
      <c r="Y799" s="13"/>
      <c r="Z799" s="13"/>
    </row>
    <row r="800" spans="1:26" ht="24.75" hidden="1" customHeight="1">
      <c r="A800" s="178" t="str">
        <f>HYPERLINK("mailto:s.valette@undimancheaparis.com","s.valette@undimancheaparis.com")</f>
        <v>s.valette@undimancheaparis.com</v>
      </c>
      <c r="B800" s="14" t="s">
        <v>244</v>
      </c>
      <c r="C800" s="14" t="s">
        <v>2433</v>
      </c>
      <c r="D800" s="16" t="s">
        <v>2434</v>
      </c>
      <c r="E800" s="17" t="s">
        <v>21</v>
      </c>
      <c r="F800" s="17"/>
      <c r="G800" s="18">
        <v>2015</v>
      </c>
      <c r="H800" s="19">
        <v>1</v>
      </c>
      <c r="I800" s="19"/>
      <c r="J800" s="12"/>
      <c r="K800" s="20"/>
      <c r="L800" s="12"/>
      <c r="M800" s="12"/>
      <c r="N800" s="12"/>
      <c r="O800" s="12"/>
      <c r="P800" s="12"/>
      <c r="Q800" s="12"/>
      <c r="R800" s="12"/>
      <c r="S800" s="12"/>
      <c r="T800" s="72"/>
      <c r="U800" s="12"/>
      <c r="V800" s="12"/>
      <c r="W800" s="12"/>
      <c r="X800" s="12"/>
      <c r="Y800" s="12"/>
      <c r="Z800" s="12"/>
    </row>
    <row r="801" spans="1:26" ht="24.75" hidden="1" customHeight="1">
      <c r="A801" s="176" t="s">
        <v>2435</v>
      </c>
      <c r="B801" s="109" t="s">
        <v>2436</v>
      </c>
      <c r="C801" s="109" t="s">
        <v>870</v>
      </c>
      <c r="D801" s="109" t="s">
        <v>2437</v>
      </c>
      <c r="E801" s="17" t="s">
        <v>51</v>
      </c>
      <c r="F801" s="17"/>
      <c r="G801" s="18">
        <v>2016</v>
      </c>
      <c r="H801" s="19">
        <v>1</v>
      </c>
      <c r="I801" s="36">
        <v>1</v>
      </c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72"/>
      <c r="U801" s="13"/>
      <c r="V801" s="13"/>
      <c r="W801" s="13"/>
      <c r="X801" s="13"/>
      <c r="Y801" s="13"/>
      <c r="Z801" s="13"/>
    </row>
    <row r="802" spans="1:26" ht="24.75" hidden="1" customHeight="1">
      <c r="A802" s="247" t="s">
        <v>2438</v>
      </c>
      <c r="B802" s="20" t="s">
        <v>1316</v>
      </c>
      <c r="C802" s="20" t="s">
        <v>1344</v>
      </c>
      <c r="D802" s="20" t="s">
        <v>2439</v>
      </c>
      <c r="E802" s="21" t="s">
        <v>181</v>
      </c>
      <c r="F802" s="21"/>
      <c r="G802" s="18">
        <v>2016</v>
      </c>
      <c r="H802" s="19">
        <v>1</v>
      </c>
      <c r="I802" s="19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72"/>
      <c r="U802" s="13"/>
      <c r="V802" s="13"/>
      <c r="W802" s="13"/>
      <c r="X802" s="13"/>
      <c r="Y802" s="13"/>
      <c r="Z802" s="13"/>
    </row>
    <row r="803" spans="1:26" ht="24.75" hidden="1" customHeight="1">
      <c r="A803" s="176" t="s">
        <v>2440</v>
      </c>
      <c r="B803" s="20" t="s">
        <v>272</v>
      </c>
      <c r="C803" s="20" t="s">
        <v>2441</v>
      </c>
      <c r="D803" s="20" t="s">
        <v>2442</v>
      </c>
      <c r="E803" s="21" t="s">
        <v>181</v>
      </c>
      <c r="F803" s="21"/>
      <c r="G803" s="18">
        <v>2016</v>
      </c>
      <c r="H803" s="19">
        <v>1</v>
      </c>
      <c r="I803" s="19"/>
      <c r="J803" s="12"/>
      <c r="K803" s="12"/>
      <c r="L803" s="12"/>
      <c r="M803" s="12"/>
      <c r="N803" s="12" t="s">
        <v>147</v>
      </c>
      <c r="O803" s="12"/>
      <c r="P803" s="12"/>
      <c r="Q803" s="12"/>
      <c r="R803" s="12"/>
      <c r="S803" s="12"/>
      <c r="T803" s="72"/>
      <c r="U803" s="72"/>
      <c r="V803" s="72"/>
      <c r="W803" s="72"/>
      <c r="X803" s="72"/>
      <c r="Y803" s="72"/>
      <c r="Z803" s="72"/>
    </row>
    <row r="804" spans="1:26" ht="24.75" hidden="1" customHeight="1">
      <c r="A804" s="176" t="s">
        <v>2443</v>
      </c>
      <c r="B804" s="20" t="s">
        <v>1151</v>
      </c>
      <c r="C804" s="20" t="s">
        <v>2444</v>
      </c>
      <c r="D804" s="20" t="s">
        <v>2445</v>
      </c>
      <c r="E804" s="21" t="s">
        <v>181</v>
      </c>
      <c r="F804" s="21"/>
      <c r="G804" s="18">
        <v>2016</v>
      </c>
      <c r="H804" s="19">
        <v>1</v>
      </c>
      <c r="I804" s="19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72"/>
      <c r="U804" s="13"/>
      <c r="V804" s="13"/>
      <c r="W804" s="13"/>
      <c r="X804" s="13"/>
      <c r="Y804" s="13"/>
      <c r="Z804" s="13"/>
    </row>
    <row r="805" spans="1:26" ht="24.75" hidden="1" customHeight="1">
      <c r="A805" s="178" t="str">
        <f t="shared" ref="A805:A806" si="0">HYPERLINK("mailto:frederic.billiet@paris-sorbonne.fr","frederic.billiet@paris-sorbonne.fr")</f>
        <v>frederic.billiet@paris-sorbonne.fr</v>
      </c>
      <c r="B805" s="109" t="s">
        <v>1316</v>
      </c>
      <c r="C805" s="109" t="s">
        <v>2446</v>
      </c>
      <c r="D805" s="258" t="s">
        <v>2447</v>
      </c>
      <c r="E805" s="17" t="s">
        <v>51</v>
      </c>
      <c r="F805" s="17"/>
      <c r="G805" s="18">
        <v>2015</v>
      </c>
      <c r="H805" s="19" t="s">
        <v>2448</v>
      </c>
      <c r="I805" s="19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72"/>
      <c r="U805" s="13"/>
      <c r="V805" s="13"/>
      <c r="W805" s="13"/>
      <c r="X805" s="13"/>
      <c r="Y805" s="13"/>
      <c r="Z805" s="13"/>
    </row>
    <row r="806" spans="1:26" ht="24.75" hidden="1" customHeight="1">
      <c r="A806" s="259" t="str">
        <f t="shared" si="0"/>
        <v>frederic.billiet@paris-sorbonne.fr</v>
      </c>
      <c r="B806" s="260" t="s">
        <v>1316</v>
      </c>
      <c r="C806" s="260" t="s">
        <v>2446</v>
      </c>
      <c r="D806" s="260" t="s">
        <v>2447</v>
      </c>
      <c r="E806" s="40" t="s">
        <v>51</v>
      </c>
      <c r="F806" s="20"/>
      <c r="G806" s="53">
        <v>2016</v>
      </c>
      <c r="H806" s="19">
        <v>1</v>
      </c>
      <c r="I806" s="19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3"/>
      <c r="U806" s="12"/>
      <c r="V806" s="12"/>
      <c r="W806" s="12"/>
      <c r="X806" s="12"/>
      <c r="Y806" s="12"/>
      <c r="Z806" s="12"/>
    </row>
    <row r="807" spans="1:26" ht="24.75" hidden="1" customHeight="1">
      <c r="A807" s="178" t="str">
        <f>HYPERLINK("mailto:Christine.Arnulf-Koechlin@paris-sorbonne.fr","Christine.Arnulf-Koechlin@paris-sorbonne.fr ")</f>
        <v xml:space="preserve">Christine.Arnulf-Koechlin@paris-sorbonne.fr </v>
      </c>
      <c r="B807" s="109" t="s">
        <v>2449</v>
      </c>
      <c r="C807" s="109" t="s">
        <v>2450</v>
      </c>
      <c r="D807" s="109" t="s">
        <v>2451</v>
      </c>
      <c r="E807" s="17" t="s">
        <v>51</v>
      </c>
      <c r="F807" s="17"/>
      <c r="G807" s="18">
        <v>2015</v>
      </c>
      <c r="H807" s="19" t="s">
        <v>2448</v>
      </c>
      <c r="I807" s="19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72"/>
      <c r="U807" s="13"/>
      <c r="V807" s="13"/>
      <c r="W807" s="13"/>
      <c r="X807" s="13"/>
      <c r="Y807" s="13"/>
      <c r="Z807" s="13"/>
    </row>
    <row r="808" spans="1:26" ht="24.75" hidden="1" customHeight="1">
      <c r="A808" s="259" t="str">
        <f>HYPERLINK("mailto:barthelemy.jobert@paris-sorbonne.fr","barthelemy.jobert@paris-sorbonne.fr")</f>
        <v>barthelemy.jobert@paris-sorbonne.fr</v>
      </c>
      <c r="B808" s="260" t="s">
        <v>2452</v>
      </c>
      <c r="C808" s="260" t="s">
        <v>2453</v>
      </c>
      <c r="D808" s="260" t="s">
        <v>2454</v>
      </c>
      <c r="E808" s="40" t="s">
        <v>51</v>
      </c>
      <c r="F808" s="20"/>
      <c r="G808" s="53">
        <v>2016</v>
      </c>
      <c r="H808" s="19">
        <v>1</v>
      </c>
      <c r="I808" s="19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3"/>
      <c r="U808" s="12"/>
      <c r="V808" s="12"/>
      <c r="W808" s="12"/>
      <c r="X808" s="12"/>
      <c r="Y808" s="12"/>
      <c r="Z808" s="12"/>
    </row>
    <row r="809" spans="1:26" ht="24.75" hidden="1" customHeight="1">
      <c r="A809" s="176" t="s">
        <v>2455</v>
      </c>
      <c r="B809" s="20" t="s">
        <v>2456</v>
      </c>
      <c r="C809" s="20" t="s">
        <v>2457</v>
      </c>
      <c r="D809" s="20" t="s">
        <v>2458</v>
      </c>
      <c r="E809" s="21" t="s">
        <v>51</v>
      </c>
      <c r="F809" s="21"/>
      <c r="G809" s="18">
        <v>2016</v>
      </c>
      <c r="H809" s="19">
        <v>1</v>
      </c>
      <c r="I809" s="19"/>
      <c r="J809" s="12"/>
      <c r="K809" s="12"/>
      <c r="L809" s="12"/>
      <c r="M809" s="12"/>
      <c r="N809" s="12"/>
      <c r="O809" s="12" t="s">
        <v>147</v>
      </c>
      <c r="P809" s="12"/>
      <c r="Q809" s="12"/>
      <c r="R809" s="12"/>
      <c r="S809" s="12"/>
      <c r="T809" s="72"/>
      <c r="U809" s="13"/>
      <c r="V809" s="13"/>
      <c r="W809" s="13"/>
      <c r="X809" s="13"/>
      <c r="Y809" s="13"/>
      <c r="Z809" s="13"/>
    </row>
    <row r="810" spans="1:26" ht="24.75" customHeight="1">
      <c r="A810" s="323" t="s">
        <v>2459</v>
      </c>
      <c r="B810" s="288" t="s">
        <v>1366</v>
      </c>
      <c r="C810" s="288" t="s">
        <v>2460</v>
      </c>
      <c r="D810" s="293" t="s">
        <v>2461</v>
      </c>
      <c r="E810" s="289" t="s">
        <v>24</v>
      </c>
      <c r="F810" s="289"/>
      <c r="G810" s="290">
        <v>2016</v>
      </c>
      <c r="H810" s="291">
        <v>1</v>
      </c>
      <c r="I810" s="291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72"/>
      <c r="U810" s="13"/>
      <c r="V810" s="13"/>
      <c r="W810" s="13"/>
      <c r="X810" s="13"/>
      <c r="Y810" s="13"/>
      <c r="Z810" s="13"/>
    </row>
    <row r="811" spans="1:26" ht="24.75" customHeight="1">
      <c r="A811" s="323" t="s">
        <v>2462</v>
      </c>
      <c r="B811" s="288" t="s">
        <v>414</v>
      </c>
      <c r="C811" s="288" t="s">
        <v>2463</v>
      </c>
      <c r="D811" s="293" t="s">
        <v>2464</v>
      </c>
      <c r="E811" s="289" t="s">
        <v>24</v>
      </c>
      <c r="F811" s="289"/>
      <c r="G811" s="290">
        <v>2016</v>
      </c>
      <c r="H811" s="291">
        <v>1</v>
      </c>
      <c r="I811" s="291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72"/>
      <c r="U811" s="13"/>
      <c r="V811" s="13"/>
      <c r="W811" s="13"/>
      <c r="X811" s="13"/>
      <c r="Y811" s="13"/>
      <c r="Z811" s="13"/>
    </row>
    <row r="812" spans="1:26" ht="24.75" hidden="1" customHeight="1">
      <c r="A812" s="176" t="s">
        <v>2465</v>
      </c>
      <c r="B812" s="20" t="s">
        <v>1275</v>
      </c>
      <c r="C812" s="20" t="s">
        <v>2466</v>
      </c>
      <c r="D812" s="20" t="s">
        <v>2467</v>
      </c>
      <c r="E812" s="24" t="s">
        <v>51</v>
      </c>
      <c r="F812" s="21"/>
      <c r="G812" s="18">
        <v>2016</v>
      </c>
      <c r="H812" s="19">
        <v>1</v>
      </c>
      <c r="I812" s="19"/>
      <c r="J812" s="12"/>
      <c r="K812" s="12"/>
      <c r="L812" s="12"/>
      <c r="M812" s="12"/>
      <c r="N812" s="12"/>
      <c r="O812" s="12" t="s">
        <v>147</v>
      </c>
      <c r="P812" s="12"/>
      <c r="Q812" s="12" t="s">
        <v>147</v>
      </c>
      <c r="R812" s="12"/>
      <c r="S812" s="12"/>
      <c r="T812" s="72"/>
      <c r="U812" s="72"/>
      <c r="V812" s="72"/>
      <c r="W812" s="72"/>
      <c r="X812" s="72"/>
      <c r="Y812" s="72"/>
      <c r="Z812" s="72"/>
    </row>
    <row r="813" spans="1:26" ht="24.75" hidden="1" customHeight="1">
      <c r="A813" s="176" t="s">
        <v>2468</v>
      </c>
      <c r="B813" s="20" t="s">
        <v>2469</v>
      </c>
      <c r="C813" s="20" t="s">
        <v>1853</v>
      </c>
      <c r="D813" s="20" t="s">
        <v>2467</v>
      </c>
      <c r="E813" s="24" t="s">
        <v>51</v>
      </c>
      <c r="F813" s="21"/>
      <c r="G813" s="18">
        <v>2016</v>
      </c>
      <c r="H813" s="19">
        <v>1</v>
      </c>
      <c r="I813" s="19"/>
      <c r="J813" s="12"/>
      <c r="K813" s="12"/>
      <c r="L813" s="12"/>
      <c r="M813" s="12"/>
      <c r="N813" s="12"/>
      <c r="O813" s="12" t="s">
        <v>147</v>
      </c>
      <c r="P813" s="12"/>
      <c r="Q813" s="12" t="s">
        <v>147</v>
      </c>
      <c r="R813" s="12"/>
      <c r="S813" s="12"/>
      <c r="T813" s="72"/>
      <c r="U813" s="13"/>
      <c r="V813" s="13"/>
      <c r="W813" s="13"/>
      <c r="X813" s="13"/>
      <c r="Y813" s="13"/>
      <c r="Z813" s="13"/>
    </row>
    <row r="814" spans="1:26" ht="24.75" hidden="1" customHeight="1">
      <c r="A814" s="176" t="s">
        <v>2470</v>
      </c>
      <c r="B814" s="20" t="s">
        <v>2471</v>
      </c>
      <c r="C814" s="20" t="s">
        <v>2472</v>
      </c>
      <c r="D814" s="20" t="s">
        <v>2473</v>
      </c>
      <c r="E814" s="21" t="s">
        <v>2474</v>
      </c>
      <c r="F814" s="21"/>
      <c r="G814" s="18">
        <v>2016</v>
      </c>
      <c r="H814" s="19">
        <v>1</v>
      </c>
      <c r="I814" s="19"/>
      <c r="J814" s="12"/>
      <c r="K814" s="12"/>
      <c r="L814" s="12"/>
      <c r="M814" s="12"/>
      <c r="N814" s="12"/>
      <c r="O814" s="12" t="s">
        <v>147</v>
      </c>
      <c r="P814" s="12"/>
      <c r="Q814" s="12"/>
      <c r="R814" s="12"/>
      <c r="S814" s="12"/>
      <c r="T814" s="12"/>
      <c r="U814" s="13"/>
      <c r="V814" s="13"/>
      <c r="W814" s="13"/>
      <c r="X814" s="13"/>
      <c r="Y814" s="13"/>
      <c r="Z814" s="13"/>
    </row>
    <row r="815" spans="1:26" ht="24.75" hidden="1" customHeight="1">
      <c r="A815" s="176" t="s">
        <v>2475</v>
      </c>
      <c r="B815" s="20" t="s">
        <v>1461</v>
      </c>
      <c r="C815" s="20" t="s">
        <v>2476</v>
      </c>
      <c r="D815" s="20" t="s">
        <v>2473</v>
      </c>
      <c r="E815" s="21" t="s">
        <v>2474</v>
      </c>
      <c r="F815" s="21"/>
      <c r="G815" s="18">
        <v>2016</v>
      </c>
      <c r="H815" s="19">
        <v>1</v>
      </c>
      <c r="I815" s="19"/>
      <c r="J815" s="12"/>
      <c r="K815" s="12"/>
      <c r="L815" s="12"/>
      <c r="M815" s="12"/>
      <c r="N815" s="12"/>
      <c r="O815" s="12" t="s">
        <v>147</v>
      </c>
      <c r="P815" s="12"/>
      <c r="Q815" s="12"/>
      <c r="R815" s="12"/>
      <c r="S815" s="12"/>
      <c r="T815" s="13"/>
      <c r="U815" s="13"/>
      <c r="V815" s="13"/>
      <c r="W815" s="13"/>
      <c r="X815" s="13"/>
      <c r="Y815" s="13"/>
      <c r="Z815" s="13"/>
    </row>
    <row r="816" spans="1:26" ht="24.75" hidden="1" customHeight="1">
      <c r="A816" s="256" t="str">
        <f>HYPERLINK("mailto:e.depeyre@weezevent.com","e.depeyre@weezevent.com")</f>
        <v>e.depeyre@weezevent.com</v>
      </c>
      <c r="B816" s="20" t="s">
        <v>2477</v>
      </c>
      <c r="C816" s="20" t="s">
        <v>2478</v>
      </c>
      <c r="D816" s="20" t="s">
        <v>2479</v>
      </c>
      <c r="E816" s="21"/>
      <c r="F816" s="21"/>
      <c r="G816" s="18"/>
      <c r="H816" s="19">
        <v>2</v>
      </c>
      <c r="I816" s="19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3"/>
      <c r="U816" s="72"/>
      <c r="V816" s="72"/>
      <c r="W816" s="72"/>
      <c r="X816" s="72"/>
      <c r="Y816" s="72"/>
      <c r="Z816" s="72"/>
    </row>
    <row r="817" spans="1:26" ht="24.75" hidden="1" customHeight="1">
      <c r="A817" s="23" t="s">
        <v>2480</v>
      </c>
      <c r="B817" s="15" t="s">
        <v>2481</v>
      </c>
      <c r="C817" s="15" t="s">
        <v>2482</v>
      </c>
      <c r="D817" s="15" t="s">
        <v>2479</v>
      </c>
      <c r="E817" s="17"/>
      <c r="F817" s="17"/>
      <c r="G817" s="18"/>
      <c r="H817" s="19">
        <v>2</v>
      </c>
      <c r="I817" s="19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3"/>
      <c r="U817" s="72"/>
      <c r="V817" s="72"/>
      <c r="W817" s="72"/>
      <c r="X817" s="72"/>
      <c r="Y817" s="72"/>
      <c r="Z817" s="72"/>
    </row>
    <row r="818" spans="1:26" ht="24.75" hidden="1" customHeight="1">
      <c r="A818" s="176" t="s">
        <v>2483</v>
      </c>
      <c r="B818" s="20" t="s">
        <v>359</v>
      </c>
      <c r="C818" s="20" t="s">
        <v>2484</v>
      </c>
      <c r="D818" s="20" t="s">
        <v>2485</v>
      </c>
      <c r="E818" s="21" t="s">
        <v>51</v>
      </c>
      <c r="F818" s="21"/>
      <c r="G818" s="18">
        <v>2016</v>
      </c>
      <c r="H818" s="19">
        <v>1</v>
      </c>
      <c r="I818" s="36">
        <v>1</v>
      </c>
      <c r="J818" s="12"/>
      <c r="K818" s="12"/>
      <c r="L818" s="12"/>
      <c r="M818" s="12"/>
      <c r="N818" s="12"/>
      <c r="O818" s="12" t="s">
        <v>147</v>
      </c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24.75" customHeight="1">
      <c r="A819" s="323" t="s">
        <v>2486</v>
      </c>
      <c r="B819" s="288" t="s">
        <v>247</v>
      </c>
      <c r="C819" s="288" t="s">
        <v>2487</v>
      </c>
      <c r="D819" s="288"/>
      <c r="E819" s="289" t="s">
        <v>24</v>
      </c>
      <c r="F819" s="289"/>
      <c r="G819" s="290">
        <v>2016</v>
      </c>
      <c r="H819" s="291">
        <v>1</v>
      </c>
      <c r="I819" s="291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3"/>
      <c r="U819" s="13"/>
      <c r="V819" s="13"/>
      <c r="W819" s="13"/>
      <c r="X819" s="13"/>
      <c r="Y819" s="13"/>
      <c r="Z819" s="13"/>
    </row>
    <row r="820" spans="1:26" ht="24.75" hidden="1" customHeight="1">
      <c r="A820" s="179" t="s">
        <v>2488</v>
      </c>
      <c r="B820" s="26" t="s">
        <v>1378</v>
      </c>
      <c r="C820" s="26" t="s">
        <v>2489</v>
      </c>
      <c r="D820" s="26"/>
      <c r="E820" s="27" t="s">
        <v>804</v>
      </c>
      <c r="F820" s="27"/>
      <c r="G820" s="28">
        <v>2016</v>
      </c>
      <c r="H820" s="29">
        <v>1</v>
      </c>
      <c r="I820" s="29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3"/>
      <c r="U820" s="13"/>
      <c r="V820" s="13"/>
      <c r="W820" s="13"/>
      <c r="X820" s="13"/>
      <c r="Y820" s="13"/>
      <c r="Z820" s="13"/>
    </row>
    <row r="821" spans="1:26" ht="24.75" hidden="1" customHeight="1">
      <c r="A821" s="261" t="s">
        <v>2490</v>
      </c>
      <c r="B821" s="85" t="s">
        <v>132</v>
      </c>
      <c r="C821" s="85" t="s">
        <v>133</v>
      </c>
      <c r="D821" s="33"/>
      <c r="E821" s="39" t="s">
        <v>1350</v>
      </c>
      <c r="F821" s="20"/>
      <c r="G821" s="35" t="s">
        <v>70</v>
      </c>
      <c r="H821" s="36">
        <v>2</v>
      </c>
      <c r="I821" s="56">
        <v>2</v>
      </c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3"/>
      <c r="U821" s="13"/>
      <c r="V821" s="13"/>
      <c r="W821" s="13"/>
      <c r="X821" s="13"/>
      <c r="Y821" s="13"/>
      <c r="Z821" s="13"/>
    </row>
    <row r="822" spans="1:26" ht="24.75" hidden="1" customHeight="1">
      <c r="A822" s="12"/>
      <c r="B822" s="12"/>
      <c r="C822" s="12"/>
      <c r="D822" s="20"/>
      <c r="E822" s="40"/>
      <c r="F822" s="20"/>
      <c r="G822" s="41"/>
      <c r="H822" s="19"/>
      <c r="I822" s="56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3"/>
      <c r="U822" s="13"/>
      <c r="V822" s="13"/>
      <c r="W822" s="13"/>
      <c r="X822" s="13"/>
      <c r="Y822" s="13"/>
      <c r="Z822" s="13"/>
    </row>
    <row r="823" spans="1:26" ht="24.75" hidden="1" customHeight="1">
      <c r="A823" s="12"/>
      <c r="B823" s="12"/>
      <c r="C823" s="12"/>
      <c r="D823" s="20"/>
      <c r="E823" s="40"/>
      <c r="F823" s="20"/>
      <c r="G823" s="41"/>
      <c r="H823" s="19"/>
      <c r="I823" s="56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3"/>
      <c r="U823" s="13"/>
      <c r="V823" s="13"/>
      <c r="W823" s="13"/>
      <c r="X823" s="13"/>
      <c r="Y823" s="13"/>
      <c r="Z823" s="13"/>
    </row>
    <row r="824" spans="1:26" ht="24.75" hidden="1" customHeight="1">
      <c r="A824" s="12"/>
      <c r="B824" s="12"/>
      <c r="C824" s="12"/>
      <c r="D824" s="12"/>
      <c r="E824" s="262"/>
      <c r="F824" s="12"/>
      <c r="G824" s="263"/>
      <c r="H824" s="264"/>
      <c r="I824" s="265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3"/>
      <c r="U824" s="13"/>
      <c r="V824" s="13"/>
      <c r="W824" s="13"/>
      <c r="X824" s="13"/>
      <c r="Y824" s="13"/>
      <c r="Z824" s="13"/>
    </row>
    <row r="825" spans="1:26" ht="24.75" hidden="1" customHeight="1">
      <c r="A825" s="12"/>
      <c r="B825" s="12"/>
      <c r="C825" s="12"/>
      <c r="E825" s="262"/>
      <c r="F825" s="12"/>
      <c r="G825" s="263"/>
      <c r="H825" s="264"/>
      <c r="I825" s="264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3"/>
      <c r="U825" s="13"/>
      <c r="V825" s="13"/>
      <c r="W825" s="13"/>
      <c r="X825" s="13"/>
      <c r="Y825" s="13"/>
      <c r="Z825" s="13"/>
    </row>
    <row r="826" spans="1:26" ht="24.75" hidden="1" customHeight="1">
      <c r="A826" s="12"/>
      <c r="B826" s="12"/>
      <c r="C826" s="12"/>
      <c r="D826" s="266"/>
      <c r="E826" s="262"/>
      <c r="F826" s="12"/>
      <c r="G826" s="263"/>
      <c r="H826" s="264"/>
      <c r="I826" s="267">
        <f>SUM(I3:I823)</f>
        <v>74</v>
      </c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3"/>
      <c r="U826" s="13"/>
      <c r="V826" s="13"/>
      <c r="W826" s="13"/>
      <c r="X826" s="13"/>
      <c r="Y826" s="13"/>
      <c r="Z826" s="13"/>
    </row>
    <row r="827" spans="1:26" ht="24.75" hidden="1" customHeight="1">
      <c r="A827" s="12"/>
      <c r="B827" s="12"/>
      <c r="C827" s="12"/>
      <c r="D827" s="12"/>
      <c r="E827" s="262"/>
      <c r="F827" s="12"/>
      <c r="G827" s="263"/>
      <c r="H827" s="264"/>
      <c r="I827" s="264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3"/>
      <c r="U827" s="13"/>
      <c r="V827" s="13"/>
      <c r="W827" s="13"/>
      <c r="X827" s="13"/>
      <c r="Y827" s="13"/>
      <c r="Z827" s="13"/>
    </row>
    <row r="828" spans="1:26" ht="24.75" hidden="1" customHeight="1">
      <c r="A828" s="12"/>
      <c r="B828" s="12"/>
      <c r="C828" s="12"/>
      <c r="D828" s="12"/>
      <c r="E828" s="262"/>
      <c r="F828" s="12"/>
      <c r="G828" s="263"/>
      <c r="H828" s="264"/>
      <c r="I828" s="264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3"/>
      <c r="U828" s="13"/>
      <c r="V828" s="13"/>
      <c r="W828" s="13"/>
      <c r="X828" s="13"/>
      <c r="Y828" s="13"/>
      <c r="Z828" s="13"/>
    </row>
    <row r="829" spans="1:26" ht="24.75" hidden="1" customHeight="1">
      <c r="A829" s="12"/>
      <c r="B829" s="12"/>
      <c r="C829" s="12"/>
      <c r="D829" s="12"/>
      <c r="E829" s="262"/>
      <c r="F829" s="12"/>
      <c r="G829" s="263"/>
      <c r="H829" s="264"/>
      <c r="I829" s="264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3"/>
      <c r="U829" s="13"/>
      <c r="V829" s="13"/>
      <c r="W829" s="13"/>
      <c r="X829" s="13"/>
      <c r="Y829" s="13"/>
      <c r="Z829" s="13"/>
    </row>
    <row r="830" spans="1:26" ht="24.75" hidden="1" customHeight="1">
      <c r="A830" s="12"/>
      <c r="B830" s="12"/>
      <c r="C830" s="12"/>
      <c r="D830" s="12"/>
      <c r="E830" s="262"/>
      <c r="F830" s="12"/>
      <c r="G830" s="263"/>
      <c r="H830" s="264"/>
      <c r="I830" s="264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3"/>
      <c r="U830" s="13"/>
      <c r="V830" s="13"/>
      <c r="W830" s="13"/>
      <c r="X830" s="13"/>
      <c r="Y830" s="13"/>
      <c r="Z830" s="13"/>
    </row>
    <row r="831" spans="1:26" ht="24.75" hidden="1" customHeight="1">
      <c r="A831" s="12"/>
      <c r="B831" s="12"/>
      <c r="C831" s="12"/>
      <c r="D831" s="12"/>
      <c r="E831" s="262"/>
      <c r="F831" s="12"/>
      <c r="G831" s="263"/>
      <c r="H831" s="264"/>
      <c r="I831" s="264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3"/>
      <c r="U831" s="13"/>
      <c r="V831" s="13"/>
      <c r="W831" s="13"/>
      <c r="X831" s="13"/>
      <c r="Y831" s="13"/>
      <c r="Z831" s="13"/>
    </row>
    <row r="832" spans="1:26" ht="24.75" hidden="1" customHeight="1">
      <c r="A832" s="12"/>
      <c r="B832" s="12"/>
      <c r="C832" s="12"/>
      <c r="D832" s="12"/>
      <c r="E832" s="262"/>
      <c r="F832" s="12"/>
      <c r="G832" s="263"/>
      <c r="H832" s="264"/>
      <c r="I832" s="264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3"/>
      <c r="U832" s="13"/>
      <c r="V832" s="13"/>
      <c r="W832" s="13"/>
      <c r="X832" s="13"/>
      <c r="Y832" s="13"/>
      <c r="Z832" s="13"/>
    </row>
    <row r="833" spans="1:26" ht="24.75" hidden="1" customHeight="1">
      <c r="A833" s="12"/>
      <c r="B833" s="12"/>
      <c r="C833" s="12"/>
      <c r="D833" s="12"/>
      <c r="E833" s="262"/>
      <c r="F833" s="12"/>
      <c r="G833" s="263"/>
      <c r="H833" s="264"/>
      <c r="I833" s="264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3"/>
      <c r="U833" s="13"/>
      <c r="V833" s="13"/>
      <c r="W833" s="13"/>
      <c r="X833" s="13"/>
      <c r="Y833" s="13"/>
      <c r="Z833" s="13"/>
    </row>
    <row r="834" spans="1:26" ht="24.75" hidden="1" customHeight="1">
      <c r="A834" s="12"/>
      <c r="B834" s="12"/>
      <c r="C834" s="12"/>
      <c r="D834" s="12"/>
      <c r="E834" s="262"/>
      <c r="F834" s="12"/>
      <c r="G834" s="263"/>
      <c r="H834" s="264"/>
      <c r="I834" s="264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3"/>
      <c r="U834" s="13"/>
      <c r="V834" s="13"/>
      <c r="W834" s="13"/>
      <c r="X834" s="13"/>
      <c r="Y834" s="13"/>
      <c r="Z834" s="13"/>
    </row>
    <row r="835" spans="1:26" ht="24.75" hidden="1" customHeight="1">
      <c r="A835" s="12"/>
      <c r="B835" s="12"/>
      <c r="C835" s="12"/>
      <c r="D835" s="12"/>
      <c r="E835" s="262"/>
      <c r="F835" s="12"/>
      <c r="G835" s="263"/>
      <c r="H835" s="264"/>
      <c r="I835" s="264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3"/>
      <c r="U835" s="13"/>
      <c r="V835" s="13"/>
      <c r="W835" s="13"/>
      <c r="X835" s="13"/>
      <c r="Y835" s="13"/>
      <c r="Z835" s="13"/>
    </row>
    <row r="836" spans="1:26" ht="24.75" hidden="1" customHeight="1">
      <c r="A836" s="12"/>
      <c r="B836" s="12"/>
      <c r="C836" s="12"/>
      <c r="D836" s="12"/>
      <c r="E836" s="262"/>
      <c r="F836" s="12"/>
      <c r="G836" s="263"/>
      <c r="H836" s="264"/>
      <c r="I836" s="264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3"/>
      <c r="U836" s="13"/>
      <c r="V836" s="13"/>
      <c r="W836" s="13"/>
      <c r="X836" s="13"/>
      <c r="Y836" s="13"/>
      <c r="Z836" s="13"/>
    </row>
    <row r="837" spans="1:26" ht="24.75" hidden="1" customHeight="1">
      <c r="A837" s="12"/>
      <c r="B837" s="12"/>
      <c r="C837" s="12"/>
      <c r="D837" s="12"/>
      <c r="E837" s="262"/>
      <c r="F837" s="12"/>
      <c r="G837" s="263"/>
      <c r="H837" s="264"/>
      <c r="I837" s="264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3"/>
      <c r="U837" s="13"/>
      <c r="V837" s="13"/>
      <c r="W837" s="13"/>
      <c r="X837" s="13"/>
      <c r="Y837" s="13"/>
      <c r="Z837" s="13"/>
    </row>
    <row r="838" spans="1:26" ht="24.75" hidden="1" customHeight="1">
      <c r="A838" s="12"/>
      <c r="B838" s="12"/>
      <c r="C838" s="12"/>
      <c r="D838" s="12"/>
      <c r="E838" s="262"/>
      <c r="F838" s="12"/>
      <c r="G838" s="263"/>
      <c r="H838" s="264"/>
      <c r="I838" s="264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3"/>
      <c r="U838" s="13"/>
      <c r="V838" s="13"/>
      <c r="W838" s="13"/>
      <c r="X838" s="13"/>
      <c r="Y838" s="13"/>
      <c r="Z838" s="13"/>
    </row>
    <row r="839" spans="1:26" ht="24.75" hidden="1" customHeight="1">
      <c r="A839" s="12"/>
      <c r="B839" s="12"/>
      <c r="C839" s="12"/>
      <c r="D839" s="12"/>
      <c r="E839" s="262"/>
      <c r="F839" s="12"/>
      <c r="G839" s="263"/>
      <c r="H839" s="264"/>
      <c r="I839" s="264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3"/>
      <c r="U839" s="13"/>
      <c r="V839" s="13"/>
      <c r="W839" s="13"/>
      <c r="X839" s="13"/>
      <c r="Y839" s="13"/>
      <c r="Z839" s="13"/>
    </row>
    <row r="840" spans="1:26" ht="24.75" hidden="1" customHeight="1">
      <c r="A840" s="12"/>
      <c r="B840" s="12"/>
      <c r="C840" s="12"/>
      <c r="D840" s="12"/>
      <c r="E840" s="262"/>
      <c r="F840" s="12"/>
      <c r="G840" s="263"/>
      <c r="H840" s="264"/>
      <c r="I840" s="264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3"/>
      <c r="U840" s="13"/>
      <c r="V840" s="13"/>
      <c r="W840" s="13"/>
      <c r="X840" s="13"/>
      <c r="Y840" s="13"/>
      <c r="Z840" s="13"/>
    </row>
    <row r="841" spans="1:26" ht="24.75" hidden="1" customHeight="1">
      <c r="A841" s="12"/>
      <c r="B841" s="12"/>
      <c r="C841" s="12"/>
      <c r="D841" s="12"/>
      <c r="E841" s="262"/>
      <c r="F841" s="12"/>
      <c r="G841" s="263"/>
      <c r="H841" s="264"/>
      <c r="I841" s="264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3"/>
      <c r="U841" s="13"/>
      <c r="V841" s="13"/>
      <c r="W841" s="13"/>
      <c r="X841" s="13"/>
      <c r="Y841" s="13"/>
      <c r="Z841" s="13"/>
    </row>
    <row r="842" spans="1:26" ht="24.75" hidden="1" customHeight="1">
      <c r="A842" s="12"/>
      <c r="B842" s="12"/>
      <c r="C842" s="12"/>
      <c r="D842" s="12"/>
      <c r="E842" s="262"/>
      <c r="F842" s="12"/>
      <c r="G842" s="263"/>
      <c r="H842" s="264"/>
      <c r="I842" s="264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3"/>
      <c r="U842" s="13"/>
      <c r="V842" s="13"/>
      <c r="W842" s="13"/>
      <c r="X842" s="13"/>
      <c r="Y842" s="13"/>
      <c r="Z842" s="13"/>
    </row>
    <row r="843" spans="1:26" ht="24.75" hidden="1" customHeight="1">
      <c r="A843" s="12"/>
      <c r="B843" s="12"/>
      <c r="C843" s="12"/>
      <c r="D843" s="12"/>
      <c r="E843" s="262"/>
      <c r="F843" s="12"/>
      <c r="G843" s="263"/>
      <c r="H843" s="264"/>
      <c r="I843" s="264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3"/>
      <c r="U843" s="13"/>
      <c r="V843" s="13"/>
      <c r="W843" s="13"/>
      <c r="X843" s="13"/>
      <c r="Y843" s="13"/>
      <c r="Z843" s="13"/>
    </row>
    <row r="844" spans="1:26" ht="24.75" hidden="1" customHeight="1">
      <c r="A844" s="12"/>
      <c r="B844" s="12"/>
      <c r="C844" s="12"/>
      <c r="D844" s="12"/>
      <c r="E844" s="262"/>
      <c r="F844" s="12"/>
      <c r="G844" s="263"/>
      <c r="H844" s="264"/>
      <c r="I844" s="264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3"/>
      <c r="U844" s="13"/>
      <c r="V844" s="13"/>
      <c r="W844" s="13"/>
      <c r="X844" s="13"/>
      <c r="Y844" s="13"/>
      <c r="Z844" s="13"/>
    </row>
    <row r="845" spans="1:26" ht="24.75" hidden="1" customHeight="1">
      <c r="A845" s="12"/>
      <c r="B845" s="12"/>
      <c r="C845" s="12"/>
      <c r="D845" s="12"/>
      <c r="E845" s="262"/>
      <c r="F845" s="12"/>
      <c r="G845" s="263"/>
      <c r="H845" s="264"/>
      <c r="I845" s="264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3"/>
      <c r="U845" s="13"/>
      <c r="V845" s="13"/>
      <c r="W845" s="13"/>
      <c r="X845" s="13"/>
      <c r="Y845" s="13"/>
      <c r="Z845" s="13"/>
    </row>
    <row r="846" spans="1:26" ht="24.75" hidden="1" customHeight="1">
      <c r="A846" s="12"/>
      <c r="B846" s="12"/>
      <c r="C846" s="12"/>
      <c r="D846" s="12"/>
      <c r="E846" s="262"/>
      <c r="F846" s="12"/>
      <c r="G846" s="263"/>
      <c r="H846" s="264"/>
      <c r="I846" s="264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3"/>
      <c r="U846" s="13"/>
      <c r="V846" s="13"/>
      <c r="W846" s="13"/>
      <c r="X846" s="13"/>
      <c r="Y846" s="13"/>
      <c r="Z846" s="13"/>
    </row>
    <row r="847" spans="1:26" ht="24.75" hidden="1" customHeight="1">
      <c r="A847" s="12"/>
      <c r="B847" s="12"/>
      <c r="C847" s="12"/>
      <c r="D847" s="12"/>
      <c r="E847" s="262"/>
      <c r="F847" s="12"/>
      <c r="G847" s="263"/>
      <c r="H847" s="264"/>
      <c r="I847" s="264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3"/>
      <c r="U847" s="13"/>
      <c r="V847" s="13"/>
      <c r="W847" s="13"/>
      <c r="X847" s="13"/>
      <c r="Y847" s="13"/>
      <c r="Z847" s="13"/>
    </row>
    <row r="848" spans="1:26" ht="24.75" hidden="1" customHeight="1">
      <c r="A848" s="12"/>
      <c r="B848" s="12"/>
      <c r="C848" s="12"/>
      <c r="D848" s="12"/>
      <c r="E848" s="262"/>
      <c r="F848" s="12"/>
      <c r="G848" s="263"/>
      <c r="H848" s="264"/>
      <c r="I848" s="264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3"/>
      <c r="U848" s="13"/>
      <c r="V848" s="13"/>
      <c r="W848" s="13"/>
      <c r="X848" s="13"/>
      <c r="Y848" s="13"/>
      <c r="Z848" s="13"/>
    </row>
    <row r="849" spans="1:26" ht="24.75" hidden="1" customHeight="1">
      <c r="A849" s="12"/>
      <c r="B849" s="12"/>
      <c r="C849" s="12"/>
      <c r="D849" s="12"/>
      <c r="E849" s="262"/>
      <c r="F849" s="12"/>
      <c r="G849" s="263"/>
      <c r="H849" s="264"/>
      <c r="I849" s="264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3"/>
      <c r="U849" s="13"/>
      <c r="V849" s="13"/>
      <c r="W849" s="13"/>
      <c r="X849" s="13"/>
      <c r="Y849" s="13"/>
      <c r="Z849" s="13"/>
    </row>
    <row r="850" spans="1:26" ht="24.75" hidden="1" customHeight="1">
      <c r="A850" s="12"/>
      <c r="B850" s="12"/>
      <c r="C850" s="12"/>
      <c r="D850" s="12"/>
      <c r="E850" s="262"/>
      <c r="F850" s="12"/>
      <c r="G850" s="263"/>
      <c r="H850" s="264"/>
      <c r="I850" s="264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3"/>
      <c r="U850" s="13"/>
      <c r="V850" s="13"/>
      <c r="W850" s="13"/>
      <c r="X850" s="13"/>
      <c r="Y850" s="13"/>
      <c r="Z850" s="13"/>
    </row>
    <row r="851" spans="1:26" ht="24.75" hidden="1" customHeight="1">
      <c r="A851" s="12"/>
      <c r="B851" s="12"/>
      <c r="C851" s="12"/>
      <c r="D851" s="12"/>
      <c r="E851" s="262"/>
      <c r="F851" s="12"/>
      <c r="G851" s="263"/>
      <c r="H851" s="264"/>
      <c r="I851" s="264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3"/>
      <c r="U851" s="13"/>
      <c r="V851" s="13"/>
      <c r="W851" s="13"/>
      <c r="X851" s="13"/>
      <c r="Y851" s="13"/>
      <c r="Z851" s="13"/>
    </row>
    <row r="852" spans="1:26" ht="24.75" hidden="1" customHeight="1">
      <c r="A852" s="12"/>
      <c r="B852" s="12"/>
      <c r="C852" s="12"/>
      <c r="D852" s="12"/>
      <c r="E852" s="262"/>
      <c r="F852" s="12"/>
      <c r="G852" s="263"/>
      <c r="H852" s="264"/>
      <c r="I852" s="264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3"/>
      <c r="U852" s="13"/>
      <c r="V852" s="13"/>
      <c r="W852" s="13"/>
      <c r="X852" s="13"/>
      <c r="Y852" s="13"/>
      <c r="Z852" s="13"/>
    </row>
    <row r="853" spans="1:26" ht="24.75" hidden="1" customHeight="1">
      <c r="A853" s="12"/>
      <c r="B853" s="12"/>
      <c r="C853" s="12"/>
      <c r="D853" s="12"/>
      <c r="E853" s="262"/>
      <c r="F853" s="12"/>
      <c r="G853" s="263"/>
      <c r="H853" s="264"/>
      <c r="I853" s="264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3"/>
      <c r="U853" s="13"/>
      <c r="V853" s="13"/>
      <c r="W853" s="13"/>
      <c r="X853" s="13"/>
      <c r="Y853" s="13"/>
      <c r="Z853" s="13"/>
    </row>
    <row r="854" spans="1:26" ht="24.75" hidden="1" customHeight="1">
      <c r="A854" s="12"/>
      <c r="B854" s="12"/>
      <c r="C854" s="12"/>
      <c r="D854" s="12"/>
      <c r="E854" s="262"/>
      <c r="F854" s="12"/>
      <c r="G854" s="263"/>
      <c r="H854" s="264"/>
      <c r="I854" s="264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3"/>
      <c r="U854" s="13"/>
      <c r="V854" s="13"/>
      <c r="W854" s="13"/>
      <c r="X854" s="13"/>
      <c r="Y854" s="13"/>
      <c r="Z854" s="13"/>
    </row>
    <row r="855" spans="1:26" ht="24.75" hidden="1" customHeight="1">
      <c r="A855" s="12"/>
      <c r="B855" s="12"/>
      <c r="C855" s="12"/>
      <c r="D855" s="12"/>
      <c r="E855" s="262"/>
      <c r="F855" s="12"/>
      <c r="G855" s="263"/>
      <c r="H855" s="264"/>
      <c r="I855" s="264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3"/>
      <c r="U855" s="13"/>
      <c r="V855" s="13"/>
      <c r="W855" s="13"/>
      <c r="X855" s="13"/>
      <c r="Y855" s="13"/>
      <c r="Z855" s="13"/>
    </row>
    <row r="856" spans="1:26" ht="24.75" hidden="1" customHeight="1">
      <c r="A856" s="12"/>
      <c r="B856" s="12"/>
      <c r="C856" s="12"/>
      <c r="D856" s="12"/>
      <c r="E856" s="262"/>
      <c r="F856" s="12"/>
      <c r="G856" s="263"/>
      <c r="H856" s="264"/>
      <c r="I856" s="264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3"/>
      <c r="U856" s="13"/>
      <c r="V856" s="13"/>
      <c r="W856" s="13"/>
      <c r="X856" s="13"/>
      <c r="Y856" s="13"/>
      <c r="Z856" s="13"/>
    </row>
    <row r="857" spans="1:26" ht="24.75" hidden="1" customHeight="1">
      <c r="A857" s="12"/>
      <c r="B857" s="12"/>
      <c r="C857" s="12"/>
      <c r="D857" s="12"/>
      <c r="E857" s="262"/>
      <c r="F857" s="12"/>
      <c r="G857" s="263"/>
      <c r="H857" s="264"/>
      <c r="I857" s="264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3"/>
      <c r="U857" s="13"/>
      <c r="V857" s="13"/>
      <c r="W857" s="13"/>
      <c r="X857" s="13"/>
      <c r="Y857" s="13"/>
      <c r="Z857" s="13"/>
    </row>
    <row r="858" spans="1:26" ht="24.75" hidden="1" customHeight="1">
      <c r="A858" s="12"/>
      <c r="B858" s="12"/>
      <c r="C858" s="12"/>
      <c r="D858" s="12"/>
      <c r="E858" s="262"/>
      <c r="F858" s="12"/>
      <c r="G858" s="263"/>
      <c r="H858" s="264"/>
      <c r="I858" s="264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3"/>
      <c r="U858" s="13"/>
      <c r="V858" s="13"/>
      <c r="W858" s="13"/>
      <c r="X858" s="13"/>
      <c r="Y858" s="13"/>
      <c r="Z858" s="13"/>
    </row>
    <row r="859" spans="1:26" ht="24.75" hidden="1" customHeight="1">
      <c r="A859" s="12"/>
      <c r="B859" s="12"/>
      <c r="C859" s="12"/>
      <c r="D859" s="12"/>
      <c r="E859" s="262"/>
      <c r="F859" s="12"/>
      <c r="G859" s="263"/>
      <c r="H859" s="264"/>
      <c r="I859" s="264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3"/>
      <c r="U859" s="13"/>
      <c r="V859" s="13"/>
      <c r="W859" s="13"/>
      <c r="X859" s="13"/>
      <c r="Y859" s="13"/>
      <c r="Z859" s="13"/>
    </row>
    <row r="860" spans="1:26" ht="24.75" hidden="1" customHeight="1">
      <c r="A860" s="12"/>
      <c r="B860" s="12"/>
      <c r="C860" s="12"/>
      <c r="D860" s="12"/>
      <c r="E860" s="262"/>
      <c r="F860" s="12"/>
      <c r="G860" s="263"/>
      <c r="H860" s="264"/>
      <c r="I860" s="264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3"/>
      <c r="U860" s="13"/>
      <c r="V860" s="13"/>
      <c r="W860" s="13"/>
      <c r="X860" s="13"/>
      <c r="Y860" s="13"/>
      <c r="Z860" s="13"/>
    </row>
    <row r="861" spans="1:26" ht="24.75" hidden="1" customHeight="1">
      <c r="A861" s="12"/>
      <c r="B861" s="12"/>
      <c r="C861" s="12"/>
      <c r="D861" s="12"/>
      <c r="E861" s="262"/>
      <c r="F861" s="12"/>
      <c r="G861" s="263"/>
      <c r="H861" s="264"/>
      <c r="I861" s="264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3"/>
      <c r="U861" s="13"/>
      <c r="V861" s="13"/>
      <c r="W861" s="13"/>
      <c r="X861" s="13"/>
      <c r="Y861" s="13"/>
      <c r="Z861" s="13"/>
    </row>
    <row r="862" spans="1:26" ht="24.75" hidden="1" customHeight="1">
      <c r="A862" s="12"/>
      <c r="B862" s="12"/>
      <c r="C862" s="12"/>
      <c r="D862" s="12"/>
      <c r="E862" s="262"/>
      <c r="F862" s="12"/>
      <c r="G862" s="263"/>
      <c r="H862" s="264"/>
      <c r="I862" s="264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3"/>
      <c r="U862" s="13"/>
      <c r="V862" s="13"/>
      <c r="W862" s="13"/>
      <c r="X862" s="13"/>
      <c r="Y862" s="13"/>
      <c r="Z862" s="13"/>
    </row>
    <row r="863" spans="1:26" ht="24.75" hidden="1" customHeight="1">
      <c r="A863" s="12"/>
      <c r="B863" s="12"/>
      <c r="C863" s="12"/>
      <c r="D863" s="12"/>
      <c r="E863" s="262"/>
      <c r="F863" s="12"/>
      <c r="G863" s="263"/>
      <c r="H863" s="264"/>
      <c r="I863" s="264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3"/>
      <c r="U863" s="13"/>
      <c r="V863" s="13"/>
      <c r="W863" s="13"/>
      <c r="X863" s="13"/>
      <c r="Y863" s="13"/>
      <c r="Z863" s="13"/>
    </row>
    <row r="864" spans="1:26" ht="24.75" hidden="1" customHeight="1">
      <c r="A864" s="12"/>
      <c r="B864" s="12"/>
      <c r="C864" s="12"/>
      <c r="D864" s="12"/>
      <c r="E864" s="262"/>
      <c r="F864" s="12"/>
      <c r="G864" s="263"/>
      <c r="H864" s="264"/>
      <c r="I864" s="264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3"/>
      <c r="U864" s="13"/>
      <c r="V864" s="13"/>
      <c r="W864" s="13"/>
      <c r="X864" s="13"/>
      <c r="Y864" s="13"/>
      <c r="Z864" s="13"/>
    </row>
    <row r="865" spans="1:26" ht="24.75" hidden="1" customHeight="1">
      <c r="A865" s="12"/>
      <c r="B865" s="12"/>
      <c r="C865" s="12"/>
      <c r="D865" s="12"/>
      <c r="E865" s="262"/>
      <c r="F865" s="12"/>
      <c r="G865" s="263"/>
      <c r="H865" s="264"/>
      <c r="I865" s="264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3"/>
      <c r="U865" s="13"/>
      <c r="V865" s="13"/>
      <c r="W865" s="13"/>
      <c r="X865" s="13"/>
      <c r="Y865" s="13"/>
      <c r="Z865" s="13"/>
    </row>
    <row r="866" spans="1:26" ht="24.75" hidden="1" customHeight="1">
      <c r="A866" s="12"/>
      <c r="B866" s="12"/>
      <c r="C866" s="12"/>
      <c r="D866" s="12"/>
      <c r="E866" s="262"/>
      <c r="F866" s="12"/>
      <c r="G866" s="263"/>
      <c r="H866" s="264"/>
      <c r="I866" s="264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3"/>
      <c r="U866" s="13"/>
      <c r="V866" s="13"/>
      <c r="W866" s="13"/>
      <c r="X866" s="13"/>
      <c r="Y866" s="13"/>
      <c r="Z866" s="13"/>
    </row>
    <row r="867" spans="1:26" ht="24.75" hidden="1" customHeight="1">
      <c r="A867" s="12"/>
      <c r="B867" s="12"/>
      <c r="C867" s="12"/>
      <c r="D867" s="12"/>
      <c r="E867" s="262"/>
      <c r="F867" s="12"/>
      <c r="G867" s="263"/>
      <c r="H867" s="264"/>
      <c r="I867" s="264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3"/>
      <c r="U867" s="13"/>
      <c r="V867" s="13"/>
      <c r="W867" s="13"/>
      <c r="X867" s="13"/>
      <c r="Y867" s="13"/>
      <c r="Z867" s="13"/>
    </row>
    <row r="868" spans="1:26" ht="24.75" hidden="1" customHeight="1">
      <c r="A868" s="12"/>
      <c r="B868" s="12"/>
      <c r="C868" s="12"/>
      <c r="D868" s="12"/>
      <c r="E868" s="262"/>
      <c r="F868" s="12"/>
      <c r="G868" s="263"/>
      <c r="H868" s="264"/>
      <c r="I868" s="264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3"/>
      <c r="U868" s="13"/>
      <c r="V868" s="13"/>
      <c r="W868" s="13"/>
      <c r="X868" s="13"/>
      <c r="Y868" s="13"/>
      <c r="Z868" s="13"/>
    </row>
    <row r="869" spans="1:26" ht="24.75" hidden="1" customHeight="1">
      <c r="A869" s="12"/>
      <c r="B869" s="12"/>
      <c r="C869" s="12"/>
      <c r="D869" s="12"/>
      <c r="E869" s="262"/>
      <c r="F869" s="12"/>
      <c r="G869" s="263"/>
      <c r="H869" s="264"/>
      <c r="I869" s="264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3"/>
      <c r="U869" s="13"/>
      <c r="V869" s="13"/>
      <c r="W869" s="13"/>
      <c r="X869" s="13"/>
      <c r="Y869" s="13"/>
      <c r="Z869" s="13"/>
    </row>
    <row r="870" spans="1:26" ht="24.75" hidden="1" customHeight="1">
      <c r="A870" s="12"/>
      <c r="B870" s="12"/>
      <c r="C870" s="12"/>
      <c r="D870" s="12"/>
      <c r="E870" s="262"/>
      <c r="F870" s="12"/>
      <c r="G870" s="263"/>
      <c r="H870" s="264"/>
      <c r="I870" s="264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3"/>
      <c r="U870" s="13"/>
      <c r="V870" s="13"/>
      <c r="W870" s="13"/>
      <c r="X870" s="13"/>
      <c r="Y870" s="13"/>
      <c r="Z870" s="13"/>
    </row>
    <row r="871" spans="1:26" ht="24.75" hidden="1" customHeight="1">
      <c r="A871" s="12"/>
      <c r="B871" s="12"/>
      <c r="C871" s="12"/>
      <c r="D871" s="12"/>
      <c r="E871" s="262"/>
      <c r="F871" s="12"/>
      <c r="G871" s="263"/>
      <c r="H871" s="264"/>
      <c r="I871" s="264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3"/>
      <c r="U871" s="13"/>
      <c r="V871" s="13"/>
      <c r="W871" s="13"/>
      <c r="X871" s="13"/>
      <c r="Y871" s="13"/>
      <c r="Z871" s="13"/>
    </row>
    <row r="872" spans="1:26" ht="24.75" hidden="1" customHeight="1">
      <c r="A872" s="12"/>
      <c r="B872" s="12"/>
      <c r="C872" s="12"/>
      <c r="D872" s="12"/>
      <c r="E872" s="262"/>
      <c r="F872" s="12"/>
      <c r="G872" s="263"/>
      <c r="H872" s="264"/>
      <c r="I872" s="264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3"/>
      <c r="U872" s="13"/>
      <c r="V872" s="13"/>
      <c r="W872" s="13"/>
      <c r="X872" s="13"/>
      <c r="Y872" s="13"/>
      <c r="Z872" s="13"/>
    </row>
    <row r="873" spans="1:26" ht="24.75" hidden="1" customHeight="1">
      <c r="A873" s="12"/>
      <c r="B873" s="12"/>
      <c r="C873" s="12"/>
      <c r="D873" s="12"/>
      <c r="E873" s="262"/>
      <c r="F873" s="12"/>
      <c r="G873" s="263"/>
      <c r="H873" s="264"/>
      <c r="I873" s="264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3"/>
      <c r="U873" s="13"/>
      <c r="V873" s="13"/>
      <c r="W873" s="13"/>
      <c r="X873" s="13"/>
      <c r="Y873" s="13"/>
      <c r="Z873" s="13"/>
    </row>
    <row r="874" spans="1:26" ht="24.75" hidden="1" customHeight="1">
      <c r="A874" s="12"/>
      <c r="B874" s="12"/>
      <c r="C874" s="12"/>
      <c r="D874" s="12"/>
      <c r="E874" s="262"/>
      <c r="F874" s="12"/>
      <c r="G874" s="263"/>
      <c r="H874" s="264"/>
      <c r="I874" s="264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3"/>
      <c r="U874" s="13"/>
      <c r="V874" s="13"/>
      <c r="W874" s="13"/>
      <c r="X874" s="13"/>
      <c r="Y874" s="13"/>
      <c r="Z874" s="13"/>
    </row>
    <row r="875" spans="1:26" ht="24.75" hidden="1" customHeight="1">
      <c r="A875" s="12"/>
      <c r="B875" s="12"/>
      <c r="C875" s="12"/>
      <c r="D875" s="12"/>
      <c r="E875" s="262"/>
      <c r="F875" s="12"/>
      <c r="G875" s="263"/>
      <c r="H875" s="264"/>
      <c r="I875" s="264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3"/>
      <c r="U875" s="13"/>
      <c r="V875" s="13"/>
      <c r="W875" s="13"/>
      <c r="X875" s="13"/>
      <c r="Y875" s="13"/>
      <c r="Z875" s="13"/>
    </row>
    <row r="876" spans="1:26" ht="24.75" hidden="1" customHeight="1">
      <c r="A876" s="12"/>
      <c r="B876" s="12"/>
      <c r="C876" s="12"/>
      <c r="D876" s="12"/>
      <c r="E876" s="262"/>
      <c r="F876" s="12"/>
      <c r="G876" s="263"/>
      <c r="H876" s="264"/>
      <c r="I876" s="264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3"/>
      <c r="U876" s="13"/>
      <c r="V876" s="13"/>
      <c r="W876" s="13"/>
      <c r="X876" s="13"/>
      <c r="Y876" s="13"/>
      <c r="Z876" s="13"/>
    </row>
    <row r="877" spans="1:26" ht="24.75" hidden="1" customHeight="1">
      <c r="A877" s="12"/>
      <c r="B877" s="12"/>
      <c r="C877" s="12"/>
      <c r="D877" s="12"/>
      <c r="E877" s="262"/>
      <c r="F877" s="12"/>
      <c r="G877" s="263"/>
      <c r="H877" s="264"/>
      <c r="I877" s="264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3"/>
      <c r="U877" s="13"/>
      <c r="V877" s="13"/>
      <c r="W877" s="13"/>
      <c r="X877" s="13"/>
      <c r="Y877" s="13"/>
      <c r="Z877" s="13"/>
    </row>
    <row r="878" spans="1:26" ht="24.75" hidden="1" customHeight="1">
      <c r="A878" s="12"/>
      <c r="B878" s="12"/>
      <c r="C878" s="12"/>
      <c r="D878" s="12"/>
      <c r="E878" s="262"/>
      <c r="F878" s="12"/>
      <c r="G878" s="263"/>
      <c r="H878" s="264"/>
      <c r="I878" s="264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3"/>
      <c r="U878" s="13"/>
      <c r="V878" s="13"/>
      <c r="W878" s="13"/>
      <c r="X878" s="13"/>
      <c r="Y878" s="13"/>
      <c r="Z878" s="13"/>
    </row>
    <row r="879" spans="1:26" ht="24.75" hidden="1" customHeight="1">
      <c r="A879" s="12"/>
      <c r="B879" s="12"/>
      <c r="C879" s="12"/>
      <c r="D879" s="12"/>
      <c r="E879" s="262"/>
      <c r="F879" s="12"/>
      <c r="G879" s="263"/>
      <c r="H879" s="264"/>
      <c r="I879" s="264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3"/>
      <c r="U879" s="13"/>
      <c r="V879" s="13"/>
      <c r="W879" s="13"/>
      <c r="X879" s="13"/>
      <c r="Y879" s="13"/>
      <c r="Z879" s="13"/>
    </row>
    <row r="880" spans="1:26" ht="24.75" hidden="1" customHeight="1">
      <c r="A880" s="12"/>
      <c r="B880" s="12"/>
      <c r="C880" s="12"/>
      <c r="D880" s="12"/>
      <c r="E880" s="262"/>
      <c r="F880" s="12"/>
      <c r="G880" s="263"/>
      <c r="H880" s="264"/>
      <c r="I880" s="264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3"/>
      <c r="U880" s="13"/>
      <c r="V880" s="13"/>
      <c r="W880" s="13"/>
      <c r="X880" s="13"/>
      <c r="Y880" s="13"/>
      <c r="Z880" s="13"/>
    </row>
    <row r="881" spans="1:26" ht="24.75" hidden="1" customHeight="1">
      <c r="A881" s="12"/>
      <c r="B881" s="12"/>
      <c r="C881" s="12"/>
      <c r="D881" s="12"/>
      <c r="E881" s="262"/>
      <c r="F881" s="12"/>
      <c r="G881" s="263"/>
      <c r="H881" s="264"/>
      <c r="I881" s="264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3"/>
      <c r="U881" s="13"/>
      <c r="V881" s="13"/>
      <c r="W881" s="13"/>
      <c r="X881" s="13"/>
      <c r="Y881" s="13"/>
      <c r="Z881" s="13"/>
    </row>
    <row r="882" spans="1:26" ht="24.75" hidden="1" customHeight="1">
      <c r="A882" s="12"/>
      <c r="B882" s="12"/>
      <c r="C882" s="12"/>
      <c r="D882" s="12"/>
      <c r="E882" s="262"/>
      <c r="F882" s="12"/>
      <c r="G882" s="263"/>
      <c r="H882" s="264"/>
      <c r="I882" s="264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3"/>
      <c r="U882" s="13"/>
      <c r="V882" s="13"/>
      <c r="W882" s="13"/>
      <c r="X882" s="13"/>
      <c r="Y882" s="13"/>
      <c r="Z882" s="13"/>
    </row>
    <row r="883" spans="1:26" ht="24.75" hidden="1" customHeight="1">
      <c r="A883" s="12"/>
      <c r="B883" s="12"/>
      <c r="C883" s="12"/>
      <c r="D883" s="12"/>
      <c r="E883" s="262"/>
      <c r="F883" s="12"/>
      <c r="G883" s="263"/>
      <c r="H883" s="264"/>
      <c r="I883" s="264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3"/>
      <c r="U883" s="13"/>
      <c r="V883" s="13"/>
      <c r="W883" s="13"/>
      <c r="X883" s="13"/>
      <c r="Y883" s="13"/>
      <c r="Z883" s="13"/>
    </row>
    <row r="884" spans="1:26" ht="24.75" hidden="1" customHeight="1">
      <c r="A884" s="12"/>
      <c r="B884" s="12"/>
      <c r="C884" s="12"/>
      <c r="D884" s="12"/>
      <c r="E884" s="262"/>
      <c r="F884" s="12"/>
      <c r="G884" s="263"/>
      <c r="H884" s="264"/>
      <c r="I884" s="264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3"/>
      <c r="U884" s="13"/>
      <c r="V884" s="13"/>
      <c r="W884" s="13"/>
      <c r="X884" s="13"/>
      <c r="Y884" s="13"/>
      <c r="Z884" s="13"/>
    </row>
    <row r="885" spans="1:26" ht="24.75" hidden="1" customHeight="1">
      <c r="A885" s="12"/>
      <c r="B885" s="12"/>
      <c r="C885" s="12"/>
      <c r="D885" s="12"/>
      <c r="E885" s="262"/>
      <c r="F885" s="12"/>
      <c r="G885" s="263"/>
      <c r="H885" s="264"/>
      <c r="I885" s="264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3"/>
      <c r="U885" s="13"/>
      <c r="V885" s="13"/>
      <c r="W885" s="13"/>
      <c r="X885" s="13"/>
      <c r="Y885" s="13"/>
      <c r="Z885" s="13"/>
    </row>
    <row r="886" spans="1:26" ht="24.75" hidden="1" customHeight="1">
      <c r="A886" s="12"/>
      <c r="B886" s="12"/>
      <c r="C886" s="12"/>
      <c r="D886" s="12"/>
      <c r="E886" s="262"/>
      <c r="F886" s="12"/>
      <c r="G886" s="263"/>
      <c r="H886" s="264"/>
      <c r="I886" s="264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3"/>
      <c r="U886" s="13"/>
      <c r="V886" s="13"/>
      <c r="W886" s="13"/>
      <c r="X886" s="13"/>
      <c r="Y886" s="13"/>
      <c r="Z886" s="13"/>
    </row>
    <row r="887" spans="1:26" ht="24.75" hidden="1" customHeight="1">
      <c r="A887" s="12"/>
      <c r="B887" s="12"/>
      <c r="C887" s="12"/>
      <c r="D887" s="12"/>
      <c r="E887" s="262"/>
      <c r="F887" s="12"/>
      <c r="G887" s="263"/>
      <c r="H887" s="264"/>
      <c r="I887" s="264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3"/>
      <c r="U887" s="13"/>
      <c r="V887" s="13"/>
      <c r="W887" s="13"/>
      <c r="X887" s="13"/>
      <c r="Y887" s="13"/>
      <c r="Z887" s="13"/>
    </row>
    <row r="888" spans="1:26" ht="24.75" hidden="1" customHeight="1">
      <c r="A888" s="12"/>
      <c r="B888" s="12"/>
      <c r="C888" s="12"/>
      <c r="D888" s="12"/>
      <c r="E888" s="262"/>
      <c r="F888" s="12"/>
      <c r="G888" s="263"/>
      <c r="H888" s="264"/>
      <c r="I888" s="264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3"/>
      <c r="U888" s="13"/>
      <c r="V888" s="13"/>
      <c r="W888" s="13"/>
      <c r="X888" s="13"/>
      <c r="Y888" s="13"/>
      <c r="Z888" s="13"/>
    </row>
    <row r="889" spans="1:26" ht="24.75" hidden="1" customHeight="1">
      <c r="A889" s="12"/>
      <c r="B889" s="12"/>
      <c r="C889" s="12"/>
      <c r="D889" s="12"/>
      <c r="E889" s="262"/>
      <c r="F889" s="12"/>
      <c r="G889" s="263"/>
      <c r="H889" s="264"/>
      <c r="I889" s="264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3"/>
      <c r="U889" s="13"/>
      <c r="V889" s="13"/>
      <c r="W889" s="13"/>
      <c r="X889" s="13"/>
      <c r="Y889" s="13"/>
      <c r="Z889" s="13"/>
    </row>
    <row r="890" spans="1:26" ht="24.75" hidden="1" customHeight="1">
      <c r="A890" s="12"/>
      <c r="B890" s="12"/>
      <c r="C890" s="12"/>
      <c r="D890" s="12"/>
      <c r="E890" s="262"/>
      <c r="F890" s="12"/>
      <c r="G890" s="263"/>
      <c r="H890" s="264"/>
      <c r="I890" s="264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3"/>
      <c r="U890" s="13"/>
      <c r="V890" s="13"/>
      <c r="W890" s="13"/>
      <c r="X890" s="13"/>
      <c r="Y890" s="13"/>
      <c r="Z890" s="13"/>
    </row>
    <row r="891" spans="1:26" ht="24.75" hidden="1" customHeight="1">
      <c r="A891" s="12"/>
      <c r="B891" s="12"/>
      <c r="C891" s="12"/>
      <c r="D891" s="12"/>
      <c r="E891" s="262"/>
      <c r="F891" s="12"/>
      <c r="G891" s="263"/>
      <c r="H891" s="264"/>
      <c r="I891" s="264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3"/>
      <c r="U891" s="13"/>
      <c r="V891" s="13"/>
      <c r="W891" s="13"/>
      <c r="X891" s="13"/>
      <c r="Y891" s="13"/>
      <c r="Z891" s="13"/>
    </row>
    <row r="892" spans="1:26" ht="24.75" hidden="1" customHeight="1">
      <c r="A892" s="12"/>
      <c r="B892" s="12"/>
      <c r="C892" s="12"/>
      <c r="D892" s="12"/>
      <c r="E892" s="262"/>
      <c r="F892" s="12"/>
      <c r="G892" s="263"/>
      <c r="H892" s="264"/>
      <c r="I892" s="264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3"/>
      <c r="U892" s="13"/>
      <c r="V892" s="13"/>
      <c r="W892" s="13"/>
      <c r="X892" s="13"/>
      <c r="Y892" s="13"/>
      <c r="Z892" s="13"/>
    </row>
    <row r="893" spans="1:26" ht="24.75" hidden="1" customHeight="1">
      <c r="A893" s="12"/>
      <c r="B893" s="12"/>
      <c r="C893" s="12"/>
      <c r="D893" s="12"/>
      <c r="E893" s="262"/>
      <c r="F893" s="12"/>
      <c r="G893" s="263"/>
      <c r="H893" s="264"/>
      <c r="I893" s="264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3"/>
      <c r="U893" s="13"/>
      <c r="V893" s="13"/>
      <c r="W893" s="13"/>
      <c r="X893" s="13"/>
      <c r="Y893" s="13"/>
      <c r="Z893" s="13"/>
    </row>
    <row r="894" spans="1:26" ht="24.75" hidden="1" customHeight="1">
      <c r="A894" s="12"/>
      <c r="B894" s="12"/>
      <c r="C894" s="12"/>
      <c r="D894" s="12"/>
      <c r="E894" s="262"/>
      <c r="F894" s="12"/>
      <c r="G894" s="263"/>
      <c r="H894" s="264"/>
      <c r="I894" s="264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3"/>
      <c r="U894" s="13"/>
      <c r="V894" s="13"/>
      <c r="W894" s="13"/>
      <c r="X894" s="13"/>
      <c r="Y894" s="13"/>
      <c r="Z894" s="13"/>
    </row>
    <row r="895" spans="1:26" ht="24.75" hidden="1" customHeight="1">
      <c r="A895" s="12"/>
      <c r="B895" s="12"/>
      <c r="C895" s="12"/>
      <c r="D895" s="12"/>
      <c r="E895" s="262"/>
      <c r="F895" s="12"/>
      <c r="G895" s="263"/>
      <c r="H895" s="264"/>
      <c r="I895" s="264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3"/>
      <c r="U895" s="13"/>
      <c r="V895" s="13"/>
      <c r="W895" s="13"/>
      <c r="X895" s="13"/>
      <c r="Y895" s="13"/>
      <c r="Z895" s="13"/>
    </row>
    <row r="896" spans="1:26" ht="24.75" hidden="1" customHeight="1">
      <c r="A896" s="12"/>
      <c r="B896" s="12"/>
      <c r="C896" s="12"/>
      <c r="D896" s="12"/>
      <c r="E896" s="262"/>
      <c r="F896" s="12"/>
      <c r="G896" s="263"/>
      <c r="H896" s="264"/>
      <c r="I896" s="264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3"/>
      <c r="U896" s="13"/>
      <c r="V896" s="13"/>
      <c r="W896" s="13"/>
      <c r="X896" s="13"/>
      <c r="Y896" s="13"/>
      <c r="Z896" s="13"/>
    </row>
    <row r="897" spans="1:26" ht="24.75" hidden="1" customHeight="1">
      <c r="A897" s="12"/>
      <c r="B897" s="12"/>
      <c r="C897" s="12"/>
      <c r="D897" s="12"/>
      <c r="E897" s="262"/>
      <c r="F897" s="12"/>
      <c r="G897" s="263"/>
      <c r="H897" s="264"/>
      <c r="I897" s="264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3"/>
      <c r="U897" s="13"/>
      <c r="V897" s="13"/>
      <c r="W897" s="13"/>
      <c r="X897" s="13"/>
      <c r="Y897" s="13"/>
      <c r="Z897" s="13"/>
    </row>
    <row r="898" spans="1:26" ht="24.75" hidden="1" customHeight="1">
      <c r="A898" s="12"/>
      <c r="B898" s="12"/>
      <c r="C898" s="12"/>
      <c r="D898" s="12"/>
      <c r="E898" s="262"/>
      <c r="F898" s="12"/>
      <c r="G898" s="263"/>
      <c r="H898" s="264"/>
      <c r="I898" s="264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3"/>
      <c r="U898" s="13"/>
      <c r="V898" s="13"/>
      <c r="W898" s="13"/>
      <c r="X898" s="13"/>
      <c r="Y898" s="13"/>
      <c r="Z898" s="13"/>
    </row>
    <row r="899" spans="1:26" ht="24.75" hidden="1" customHeight="1">
      <c r="A899" s="12"/>
      <c r="B899" s="12"/>
      <c r="C899" s="12"/>
      <c r="D899" s="12"/>
      <c r="E899" s="262"/>
      <c r="F899" s="12"/>
      <c r="G899" s="263"/>
      <c r="H899" s="264"/>
      <c r="I899" s="264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3"/>
      <c r="U899" s="13"/>
      <c r="V899" s="13"/>
      <c r="W899" s="13"/>
      <c r="X899" s="13"/>
      <c r="Y899" s="13"/>
      <c r="Z899" s="13"/>
    </row>
    <row r="900" spans="1:26" ht="24.75" hidden="1" customHeight="1">
      <c r="A900" s="12"/>
      <c r="B900" s="12"/>
      <c r="C900" s="12"/>
      <c r="D900" s="12"/>
      <c r="E900" s="262"/>
      <c r="F900" s="12"/>
      <c r="G900" s="263"/>
      <c r="H900" s="264"/>
      <c r="I900" s="264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3"/>
      <c r="U900" s="13"/>
      <c r="V900" s="13"/>
      <c r="W900" s="13"/>
      <c r="X900" s="13"/>
      <c r="Y900" s="13"/>
      <c r="Z900" s="13"/>
    </row>
    <row r="901" spans="1:26" ht="24.75" hidden="1" customHeight="1">
      <c r="A901" s="12"/>
      <c r="B901" s="12"/>
      <c r="C901" s="12"/>
      <c r="D901" s="12"/>
      <c r="E901" s="262"/>
      <c r="F901" s="12"/>
      <c r="G901" s="263"/>
      <c r="H901" s="264"/>
      <c r="I901" s="264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3"/>
      <c r="U901" s="13"/>
      <c r="V901" s="13"/>
      <c r="W901" s="13"/>
      <c r="X901" s="13"/>
      <c r="Y901" s="13"/>
      <c r="Z901" s="13"/>
    </row>
    <row r="902" spans="1:26" ht="24.75" hidden="1" customHeight="1">
      <c r="A902" s="12"/>
      <c r="B902" s="12"/>
      <c r="C902" s="12"/>
      <c r="D902" s="12"/>
      <c r="E902" s="262"/>
      <c r="F902" s="12"/>
      <c r="G902" s="263"/>
      <c r="H902" s="264"/>
      <c r="I902" s="264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3"/>
      <c r="U902" s="13"/>
      <c r="V902" s="13"/>
      <c r="W902" s="13"/>
      <c r="X902" s="13"/>
      <c r="Y902" s="13"/>
      <c r="Z902" s="13"/>
    </row>
    <row r="903" spans="1:26" ht="24.75" hidden="1" customHeight="1">
      <c r="A903" s="12"/>
      <c r="B903" s="12"/>
      <c r="C903" s="12"/>
      <c r="D903" s="12"/>
      <c r="E903" s="262"/>
      <c r="F903" s="12"/>
      <c r="G903" s="263"/>
      <c r="H903" s="264"/>
      <c r="I903" s="264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3"/>
      <c r="U903" s="13"/>
      <c r="V903" s="13"/>
      <c r="W903" s="13"/>
      <c r="X903" s="13"/>
      <c r="Y903" s="13"/>
      <c r="Z903" s="13"/>
    </row>
    <row r="904" spans="1:26" ht="24.75" hidden="1" customHeight="1">
      <c r="A904" s="12"/>
      <c r="B904" s="12"/>
      <c r="C904" s="12"/>
      <c r="D904" s="12"/>
      <c r="E904" s="262"/>
      <c r="F904" s="12"/>
      <c r="G904" s="263"/>
      <c r="H904" s="264"/>
      <c r="I904" s="264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3"/>
      <c r="U904" s="13"/>
      <c r="V904" s="13"/>
      <c r="W904" s="13"/>
      <c r="X904" s="13"/>
      <c r="Y904" s="13"/>
      <c r="Z904" s="13"/>
    </row>
    <row r="905" spans="1:26" ht="24.75" hidden="1" customHeight="1">
      <c r="A905" s="12"/>
      <c r="B905" s="12"/>
      <c r="C905" s="12"/>
      <c r="D905" s="12"/>
      <c r="E905" s="262"/>
      <c r="F905" s="12"/>
      <c r="G905" s="263"/>
      <c r="H905" s="264"/>
      <c r="I905" s="264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3"/>
      <c r="U905" s="13"/>
      <c r="V905" s="13"/>
      <c r="W905" s="13"/>
      <c r="X905" s="13"/>
      <c r="Y905" s="13"/>
      <c r="Z905" s="13"/>
    </row>
    <row r="906" spans="1:26" ht="24.75" hidden="1" customHeight="1">
      <c r="A906" s="12"/>
      <c r="B906" s="12"/>
      <c r="C906" s="12"/>
      <c r="D906" s="12"/>
      <c r="E906" s="262"/>
      <c r="F906" s="12"/>
      <c r="G906" s="263"/>
      <c r="H906" s="264"/>
      <c r="I906" s="264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3"/>
      <c r="U906" s="13"/>
      <c r="V906" s="13"/>
      <c r="W906" s="13"/>
      <c r="X906" s="13"/>
      <c r="Y906" s="13"/>
      <c r="Z906" s="13"/>
    </row>
    <row r="907" spans="1:26" ht="24.75" hidden="1" customHeight="1">
      <c r="A907" s="12"/>
      <c r="B907" s="12"/>
      <c r="C907" s="12"/>
      <c r="D907" s="12"/>
      <c r="E907" s="262"/>
      <c r="F907" s="12"/>
      <c r="G907" s="263"/>
      <c r="H907" s="264"/>
      <c r="I907" s="264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3"/>
      <c r="U907" s="13"/>
      <c r="V907" s="13"/>
      <c r="W907" s="13"/>
      <c r="X907" s="13"/>
      <c r="Y907" s="13"/>
      <c r="Z907" s="13"/>
    </row>
    <row r="908" spans="1:26" ht="24.75" hidden="1" customHeight="1">
      <c r="A908" s="12"/>
      <c r="B908" s="12"/>
      <c r="C908" s="12"/>
      <c r="D908" s="12"/>
      <c r="E908" s="262"/>
      <c r="F908" s="12"/>
      <c r="G908" s="263"/>
      <c r="H908" s="264"/>
      <c r="I908" s="264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3"/>
      <c r="U908" s="13"/>
      <c r="V908" s="13"/>
      <c r="W908" s="13"/>
      <c r="X908" s="13"/>
      <c r="Y908" s="13"/>
      <c r="Z908" s="13"/>
    </row>
    <row r="909" spans="1:26" ht="24.75" hidden="1" customHeight="1">
      <c r="A909" s="12"/>
      <c r="B909" s="12"/>
      <c r="C909" s="12"/>
      <c r="D909" s="12"/>
      <c r="E909" s="262"/>
      <c r="F909" s="12"/>
      <c r="G909" s="263"/>
      <c r="H909" s="264"/>
      <c r="I909" s="264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3"/>
      <c r="U909" s="13"/>
      <c r="V909" s="13"/>
      <c r="W909" s="13"/>
      <c r="X909" s="13"/>
      <c r="Y909" s="13"/>
      <c r="Z909" s="13"/>
    </row>
    <row r="910" spans="1:26" ht="24.75" hidden="1" customHeight="1">
      <c r="A910" s="12"/>
      <c r="B910" s="12"/>
      <c r="C910" s="12"/>
      <c r="D910" s="12"/>
      <c r="E910" s="262"/>
      <c r="F910" s="12"/>
      <c r="G910" s="263"/>
      <c r="H910" s="264"/>
      <c r="I910" s="264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3"/>
      <c r="U910" s="13"/>
      <c r="V910" s="13"/>
      <c r="W910" s="13"/>
      <c r="X910" s="13"/>
      <c r="Y910" s="13"/>
      <c r="Z910" s="13"/>
    </row>
    <row r="911" spans="1:26" ht="24.75" hidden="1" customHeight="1">
      <c r="A911" s="12"/>
      <c r="B911" s="12"/>
      <c r="C911" s="12"/>
      <c r="D911" s="12"/>
      <c r="E911" s="262"/>
      <c r="F911" s="12"/>
      <c r="G911" s="263"/>
      <c r="H911" s="264"/>
      <c r="I911" s="264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3"/>
      <c r="U911" s="13"/>
      <c r="V911" s="13"/>
      <c r="W911" s="13"/>
      <c r="X911" s="13"/>
      <c r="Y911" s="13"/>
      <c r="Z911" s="13"/>
    </row>
    <row r="912" spans="1:26" ht="24.75" hidden="1" customHeight="1">
      <c r="A912" s="12"/>
      <c r="B912" s="12"/>
      <c r="C912" s="12"/>
      <c r="D912" s="12"/>
      <c r="E912" s="262"/>
      <c r="F912" s="12"/>
      <c r="G912" s="263"/>
      <c r="H912" s="264"/>
      <c r="I912" s="264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3"/>
      <c r="U912" s="13"/>
      <c r="V912" s="13"/>
      <c r="W912" s="13"/>
      <c r="X912" s="13"/>
      <c r="Y912" s="13"/>
      <c r="Z912" s="13"/>
    </row>
    <row r="913" spans="1:26" ht="24.75" hidden="1" customHeight="1">
      <c r="A913" s="12"/>
      <c r="B913" s="12"/>
      <c r="C913" s="12"/>
      <c r="D913" s="12"/>
      <c r="E913" s="262"/>
      <c r="F913" s="12"/>
      <c r="G913" s="263"/>
      <c r="H913" s="264"/>
      <c r="I913" s="264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3"/>
      <c r="U913" s="13"/>
      <c r="V913" s="13"/>
      <c r="W913" s="13"/>
      <c r="X913" s="13"/>
      <c r="Y913" s="13"/>
      <c r="Z913" s="13"/>
    </row>
    <row r="914" spans="1:26" ht="24.75" hidden="1" customHeight="1">
      <c r="A914" s="12"/>
      <c r="B914" s="12"/>
      <c r="C914" s="12"/>
      <c r="D914" s="12"/>
      <c r="E914" s="262"/>
      <c r="F914" s="12"/>
      <c r="G914" s="263"/>
      <c r="H914" s="264"/>
      <c r="I914" s="264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3"/>
      <c r="U914" s="13"/>
      <c r="V914" s="13"/>
      <c r="W914" s="13"/>
      <c r="X914" s="13"/>
      <c r="Y914" s="13"/>
      <c r="Z914" s="13"/>
    </row>
    <row r="915" spans="1:26" ht="24.75" hidden="1" customHeight="1">
      <c r="A915" s="12"/>
      <c r="B915" s="12"/>
      <c r="C915" s="12"/>
      <c r="D915" s="12"/>
      <c r="E915" s="262"/>
      <c r="F915" s="12"/>
      <c r="G915" s="263"/>
      <c r="H915" s="264"/>
      <c r="I915" s="264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3"/>
      <c r="U915" s="13"/>
      <c r="V915" s="13"/>
      <c r="W915" s="13"/>
      <c r="X915" s="13"/>
      <c r="Y915" s="13"/>
      <c r="Z915" s="13"/>
    </row>
    <row r="916" spans="1:26" ht="24.75" hidden="1" customHeight="1">
      <c r="A916" s="12"/>
      <c r="B916" s="12"/>
      <c r="C916" s="12"/>
      <c r="D916" s="12"/>
      <c r="E916" s="262"/>
      <c r="F916" s="12"/>
      <c r="G916" s="263"/>
      <c r="H916" s="264"/>
      <c r="I916" s="264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3"/>
      <c r="U916" s="13"/>
      <c r="V916" s="13"/>
      <c r="W916" s="13"/>
      <c r="X916" s="13"/>
      <c r="Y916" s="13"/>
      <c r="Z916" s="13"/>
    </row>
    <row r="917" spans="1:26" ht="24.75" hidden="1" customHeight="1">
      <c r="A917" s="12"/>
      <c r="B917" s="12"/>
      <c r="C917" s="12"/>
      <c r="D917" s="12"/>
      <c r="E917" s="262"/>
      <c r="F917" s="12"/>
      <c r="G917" s="263"/>
      <c r="H917" s="264"/>
      <c r="I917" s="264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3"/>
      <c r="U917" s="13"/>
      <c r="V917" s="13"/>
      <c r="W917" s="13"/>
      <c r="X917" s="13"/>
      <c r="Y917" s="13"/>
      <c r="Z917" s="13"/>
    </row>
    <row r="918" spans="1:26" ht="24.75" hidden="1" customHeight="1">
      <c r="A918" s="12"/>
      <c r="B918" s="12"/>
      <c r="C918" s="12"/>
      <c r="D918" s="12"/>
      <c r="E918" s="262"/>
      <c r="F918" s="12"/>
      <c r="G918" s="263"/>
      <c r="H918" s="264"/>
      <c r="I918" s="264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3"/>
      <c r="U918" s="13"/>
      <c r="V918" s="13"/>
      <c r="W918" s="13"/>
      <c r="X918" s="13"/>
      <c r="Y918" s="13"/>
      <c r="Z918" s="13"/>
    </row>
    <row r="919" spans="1:26" ht="24.75" hidden="1" customHeight="1">
      <c r="A919" s="12"/>
      <c r="B919" s="12"/>
      <c r="C919" s="12"/>
      <c r="D919" s="12"/>
      <c r="E919" s="262"/>
      <c r="F919" s="12"/>
      <c r="G919" s="263"/>
      <c r="H919" s="264"/>
      <c r="I919" s="264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3"/>
      <c r="U919" s="13"/>
      <c r="V919" s="13"/>
      <c r="W919" s="13"/>
      <c r="X919" s="13"/>
      <c r="Y919" s="13"/>
      <c r="Z919" s="13"/>
    </row>
    <row r="920" spans="1:26" ht="24.75" hidden="1" customHeight="1">
      <c r="A920" s="12"/>
      <c r="B920" s="12"/>
      <c r="C920" s="12"/>
      <c r="D920" s="12"/>
      <c r="E920" s="262"/>
      <c r="F920" s="12"/>
      <c r="G920" s="263"/>
      <c r="H920" s="264"/>
      <c r="I920" s="264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3"/>
      <c r="U920" s="13"/>
      <c r="V920" s="13"/>
      <c r="W920" s="13"/>
      <c r="X920" s="13"/>
      <c r="Y920" s="13"/>
      <c r="Z920" s="13"/>
    </row>
    <row r="921" spans="1:26" ht="24.75" hidden="1" customHeight="1">
      <c r="A921" s="12"/>
      <c r="B921" s="12"/>
      <c r="C921" s="12"/>
      <c r="D921" s="12"/>
      <c r="E921" s="262"/>
      <c r="F921" s="12"/>
      <c r="G921" s="263"/>
      <c r="H921" s="264"/>
      <c r="I921" s="264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3"/>
      <c r="U921" s="13"/>
      <c r="V921" s="13"/>
      <c r="W921" s="13"/>
      <c r="X921" s="13"/>
      <c r="Y921" s="13"/>
      <c r="Z921" s="13"/>
    </row>
    <row r="922" spans="1:26" ht="24.75" hidden="1" customHeight="1">
      <c r="A922" s="12"/>
      <c r="B922" s="12"/>
      <c r="C922" s="12"/>
      <c r="D922" s="12"/>
      <c r="E922" s="262"/>
      <c r="F922" s="12"/>
      <c r="G922" s="263"/>
      <c r="H922" s="264"/>
      <c r="I922" s="264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3"/>
      <c r="U922" s="13"/>
      <c r="V922" s="13"/>
      <c r="W922" s="13"/>
      <c r="X922" s="13"/>
      <c r="Y922" s="13"/>
      <c r="Z922" s="13"/>
    </row>
    <row r="923" spans="1:26" ht="24.75" hidden="1" customHeight="1">
      <c r="A923" s="12"/>
      <c r="B923" s="12"/>
      <c r="C923" s="12"/>
      <c r="D923" s="12"/>
      <c r="E923" s="262"/>
      <c r="F923" s="12"/>
      <c r="G923" s="263"/>
      <c r="H923" s="264"/>
      <c r="I923" s="264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3"/>
      <c r="U923" s="13"/>
      <c r="V923" s="13"/>
      <c r="W923" s="13"/>
      <c r="X923" s="13"/>
      <c r="Y923" s="13"/>
      <c r="Z923" s="13"/>
    </row>
    <row r="924" spans="1:26" ht="24.75" hidden="1" customHeight="1">
      <c r="A924" s="12"/>
      <c r="B924" s="12"/>
      <c r="C924" s="12"/>
      <c r="D924" s="12"/>
      <c r="E924" s="262"/>
      <c r="F924" s="12"/>
      <c r="G924" s="263"/>
      <c r="H924" s="264"/>
      <c r="I924" s="264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3"/>
      <c r="U924" s="13"/>
      <c r="V924" s="13"/>
      <c r="W924" s="13"/>
      <c r="X924" s="13"/>
      <c r="Y924" s="13"/>
      <c r="Z924" s="13"/>
    </row>
    <row r="925" spans="1:26" ht="24.75" hidden="1" customHeight="1">
      <c r="A925" s="12"/>
      <c r="B925" s="12"/>
      <c r="C925" s="12"/>
      <c r="D925" s="12"/>
      <c r="E925" s="262"/>
      <c r="F925" s="12"/>
      <c r="G925" s="263"/>
      <c r="H925" s="264"/>
      <c r="I925" s="264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3"/>
      <c r="U925" s="13"/>
      <c r="V925" s="13"/>
      <c r="W925" s="13"/>
      <c r="X925" s="13"/>
      <c r="Y925" s="13"/>
      <c r="Z925" s="13"/>
    </row>
    <row r="926" spans="1:26" ht="24.75" hidden="1" customHeight="1">
      <c r="A926" s="12"/>
      <c r="B926" s="12"/>
      <c r="C926" s="12"/>
      <c r="D926" s="12"/>
      <c r="E926" s="262"/>
      <c r="F926" s="12"/>
      <c r="G926" s="263"/>
      <c r="H926" s="264"/>
      <c r="I926" s="264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3"/>
      <c r="U926" s="13"/>
      <c r="V926" s="13"/>
      <c r="W926" s="13"/>
      <c r="X926" s="13"/>
      <c r="Y926" s="13"/>
      <c r="Z926" s="13"/>
    </row>
    <row r="927" spans="1:26" ht="24.75" hidden="1" customHeight="1">
      <c r="A927" s="12"/>
      <c r="B927" s="12"/>
      <c r="C927" s="12"/>
      <c r="D927" s="12"/>
      <c r="E927" s="262"/>
      <c r="F927" s="12"/>
      <c r="G927" s="263"/>
      <c r="H927" s="264"/>
      <c r="I927" s="264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3"/>
      <c r="U927" s="13"/>
      <c r="V927" s="13"/>
      <c r="W927" s="13"/>
      <c r="X927" s="13"/>
      <c r="Y927" s="13"/>
      <c r="Z927" s="13"/>
    </row>
    <row r="928" spans="1:26" ht="24.75" hidden="1" customHeight="1">
      <c r="A928" s="12"/>
      <c r="B928" s="12"/>
      <c r="C928" s="12"/>
      <c r="D928" s="12"/>
      <c r="E928" s="262"/>
      <c r="F928" s="12"/>
      <c r="G928" s="263"/>
      <c r="H928" s="264"/>
      <c r="I928" s="264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3"/>
      <c r="U928" s="13"/>
      <c r="V928" s="13"/>
      <c r="W928" s="13"/>
      <c r="X928" s="13"/>
      <c r="Y928" s="13"/>
      <c r="Z928" s="13"/>
    </row>
    <row r="929" spans="1:26" ht="24.75" hidden="1" customHeight="1">
      <c r="A929" s="12"/>
      <c r="B929" s="12"/>
      <c r="C929" s="12"/>
      <c r="D929" s="12"/>
      <c r="E929" s="262"/>
      <c r="F929" s="12"/>
      <c r="G929" s="263"/>
      <c r="H929" s="264"/>
      <c r="I929" s="264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3"/>
      <c r="U929" s="13"/>
      <c r="V929" s="13"/>
      <c r="W929" s="13"/>
      <c r="X929" s="13"/>
      <c r="Y929" s="13"/>
      <c r="Z929" s="13"/>
    </row>
    <row r="930" spans="1:26" ht="24.75" hidden="1" customHeight="1">
      <c r="A930" s="12"/>
      <c r="B930" s="12"/>
      <c r="C930" s="12"/>
      <c r="D930" s="12"/>
      <c r="E930" s="262"/>
      <c r="F930" s="12"/>
      <c r="G930" s="263"/>
      <c r="H930" s="264"/>
      <c r="I930" s="264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3"/>
      <c r="U930" s="13"/>
      <c r="V930" s="13"/>
      <c r="W930" s="13"/>
      <c r="X930" s="13"/>
      <c r="Y930" s="13"/>
      <c r="Z930" s="13"/>
    </row>
    <row r="931" spans="1:26" ht="24.75" hidden="1" customHeight="1">
      <c r="A931" s="12"/>
      <c r="B931" s="12"/>
      <c r="C931" s="12"/>
      <c r="D931" s="12"/>
      <c r="E931" s="262"/>
      <c r="F931" s="12"/>
      <c r="G931" s="263"/>
      <c r="H931" s="264"/>
      <c r="I931" s="264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3"/>
      <c r="U931" s="13"/>
      <c r="V931" s="13"/>
      <c r="W931" s="13"/>
      <c r="X931" s="13"/>
      <c r="Y931" s="13"/>
      <c r="Z931" s="13"/>
    </row>
    <row r="932" spans="1:26" ht="24.75" hidden="1" customHeight="1">
      <c r="A932" s="12"/>
      <c r="B932" s="12"/>
      <c r="C932" s="12"/>
      <c r="D932" s="12"/>
      <c r="E932" s="262"/>
      <c r="F932" s="12"/>
      <c r="G932" s="263"/>
      <c r="H932" s="264"/>
      <c r="I932" s="264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3"/>
      <c r="U932" s="13"/>
      <c r="V932" s="13"/>
      <c r="W932" s="13"/>
      <c r="X932" s="13"/>
      <c r="Y932" s="13"/>
      <c r="Z932" s="13"/>
    </row>
    <row r="933" spans="1:26" ht="24.75" hidden="1" customHeight="1">
      <c r="A933" s="12"/>
      <c r="B933" s="12"/>
      <c r="C933" s="12"/>
      <c r="D933" s="12"/>
      <c r="E933" s="262"/>
      <c r="F933" s="12"/>
      <c r="G933" s="263"/>
      <c r="H933" s="264"/>
      <c r="I933" s="264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3"/>
      <c r="U933" s="13"/>
      <c r="V933" s="13"/>
      <c r="W933" s="13"/>
      <c r="X933" s="13"/>
      <c r="Y933" s="13"/>
      <c r="Z933" s="13"/>
    </row>
    <row r="934" spans="1:26" ht="24.75" hidden="1" customHeight="1">
      <c r="A934" s="12"/>
      <c r="B934" s="12"/>
      <c r="C934" s="12"/>
      <c r="D934" s="12"/>
      <c r="E934" s="262"/>
      <c r="F934" s="12"/>
      <c r="G934" s="263"/>
      <c r="H934" s="264"/>
      <c r="I934" s="264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3"/>
      <c r="U934" s="13"/>
      <c r="V934" s="13"/>
      <c r="W934" s="13"/>
      <c r="X934" s="13"/>
      <c r="Y934" s="13"/>
      <c r="Z934" s="13"/>
    </row>
    <row r="935" spans="1:26" ht="24.75" hidden="1" customHeight="1">
      <c r="A935" s="12"/>
      <c r="B935" s="12"/>
      <c r="C935" s="12"/>
      <c r="D935" s="12"/>
      <c r="E935" s="262"/>
      <c r="F935" s="12"/>
      <c r="G935" s="263"/>
      <c r="H935" s="264"/>
      <c r="I935" s="264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3"/>
      <c r="U935" s="13"/>
      <c r="V935" s="13"/>
      <c r="W935" s="13"/>
      <c r="X935" s="13"/>
      <c r="Y935" s="13"/>
      <c r="Z935" s="13"/>
    </row>
    <row r="936" spans="1:26" ht="24.75" hidden="1" customHeight="1">
      <c r="A936" s="12"/>
      <c r="B936" s="12"/>
      <c r="C936" s="12"/>
      <c r="D936" s="12"/>
      <c r="E936" s="262"/>
      <c r="F936" s="12"/>
      <c r="G936" s="263"/>
      <c r="H936" s="264"/>
      <c r="I936" s="264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3"/>
      <c r="U936" s="13"/>
      <c r="V936" s="13"/>
      <c r="W936" s="13"/>
      <c r="X936" s="13"/>
      <c r="Y936" s="13"/>
      <c r="Z936" s="13"/>
    </row>
    <row r="937" spans="1:26" ht="24.75" hidden="1" customHeight="1">
      <c r="A937" s="12"/>
      <c r="B937" s="12"/>
      <c r="C937" s="12"/>
      <c r="D937" s="12"/>
      <c r="E937" s="262"/>
      <c r="F937" s="12"/>
      <c r="G937" s="263"/>
      <c r="H937" s="264"/>
      <c r="I937" s="264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3"/>
      <c r="U937" s="13"/>
      <c r="V937" s="13"/>
      <c r="W937" s="13"/>
      <c r="X937" s="13"/>
      <c r="Y937" s="13"/>
      <c r="Z937" s="13"/>
    </row>
    <row r="938" spans="1:26" ht="24.75" hidden="1" customHeight="1">
      <c r="A938" s="12"/>
      <c r="B938" s="12"/>
      <c r="C938" s="12"/>
      <c r="D938" s="12"/>
      <c r="E938" s="262"/>
      <c r="F938" s="12"/>
      <c r="G938" s="263"/>
      <c r="H938" s="264"/>
      <c r="I938" s="264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3"/>
      <c r="U938" s="13"/>
      <c r="V938" s="13"/>
      <c r="W938" s="13"/>
      <c r="X938" s="13"/>
      <c r="Y938" s="13"/>
      <c r="Z938" s="13"/>
    </row>
    <row r="939" spans="1:26" ht="24.75" hidden="1" customHeight="1">
      <c r="A939" s="12"/>
      <c r="B939" s="12"/>
      <c r="C939" s="12"/>
      <c r="D939" s="12"/>
      <c r="E939" s="262"/>
      <c r="F939" s="12"/>
      <c r="G939" s="263"/>
      <c r="H939" s="264"/>
      <c r="I939" s="264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3"/>
      <c r="U939" s="13"/>
      <c r="V939" s="13"/>
      <c r="W939" s="13"/>
      <c r="X939" s="13"/>
      <c r="Y939" s="13"/>
      <c r="Z939" s="13"/>
    </row>
    <row r="940" spans="1:26" ht="24.75" hidden="1" customHeight="1">
      <c r="A940" s="12"/>
      <c r="B940" s="12"/>
      <c r="C940" s="12"/>
      <c r="D940" s="12"/>
      <c r="E940" s="262"/>
      <c r="F940" s="12"/>
      <c r="G940" s="263"/>
      <c r="H940" s="264"/>
      <c r="I940" s="264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3"/>
      <c r="U940" s="13"/>
      <c r="V940" s="13"/>
      <c r="W940" s="13"/>
      <c r="X940" s="13"/>
      <c r="Y940" s="13"/>
      <c r="Z940" s="13"/>
    </row>
    <row r="941" spans="1:26" ht="24.75" hidden="1" customHeight="1">
      <c r="A941" s="12"/>
      <c r="B941" s="12"/>
      <c r="C941" s="12"/>
      <c r="D941" s="12"/>
      <c r="E941" s="262"/>
      <c r="F941" s="12"/>
      <c r="G941" s="263"/>
      <c r="H941" s="264"/>
      <c r="I941" s="264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3"/>
      <c r="U941" s="13"/>
      <c r="V941" s="13"/>
      <c r="W941" s="13"/>
      <c r="X941" s="13"/>
      <c r="Y941" s="13"/>
      <c r="Z941" s="13"/>
    </row>
    <row r="942" spans="1:26" ht="24.75" hidden="1" customHeight="1">
      <c r="A942" s="12"/>
      <c r="B942" s="12"/>
      <c r="C942" s="12"/>
      <c r="D942" s="12"/>
      <c r="E942" s="262"/>
      <c r="F942" s="12"/>
      <c r="G942" s="263"/>
      <c r="H942" s="264"/>
      <c r="I942" s="264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3"/>
      <c r="U942" s="13"/>
      <c r="V942" s="13"/>
      <c r="W942" s="13"/>
      <c r="X942" s="13"/>
      <c r="Y942" s="13"/>
      <c r="Z942" s="13"/>
    </row>
    <row r="943" spans="1:26" ht="24.75" hidden="1" customHeight="1">
      <c r="A943" s="12"/>
      <c r="B943" s="12"/>
      <c r="C943" s="12"/>
      <c r="D943" s="12"/>
      <c r="E943" s="262"/>
      <c r="F943" s="12"/>
      <c r="G943" s="263"/>
      <c r="H943" s="264"/>
      <c r="I943" s="264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3"/>
      <c r="U943" s="13"/>
      <c r="V943" s="13"/>
      <c r="W943" s="13"/>
      <c r="X943" s="13"/>
      <c r="Y943" s="13"/>
      <c r="Z943" s="13"/>
    </row>
    <row r="944" spans="1:26" ht="24.75" hidden="1" customHeight="1">
      <c r="A944" s="12"/>
      <c r="B944" s="12"/>
      <c r="C944" s="12"/>
      <c r="D944" s="12"/>
      <c r="E944" s="262"/>
      <c r="F944" s="12"/>
      <c r="G944" s="263"/>
      <c r="H944" s="264"/>
      <c r="I944" s="264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3"/>
      <c r="U944" s="13"/>
      <c r="V944" s="13"/>
      <c r="W944" s="13"/>
      <c r="X944" s="13"/>
      <c r="Y944" s="13"/>
      <c r="Z944" s="13"/>
    </row>
    <row r="945" spans="1:26" ht="24.75" hidden="1" customHeight="1">
      <c r="A945" s="12"/>
      <c r="B945" s="12"/>
      <c r="C945" s="12"/>
      <c r="D945" s="12"/>
      <c r="E945" s="262"/>
      <c r="F945" s="12"/>
      <c r="G945" s="263"/>
      <c r="H945" s="264"/>
      <c r="I945" s="264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3"/>
      <c r="U945" s="13"/>
      <c r="V945" s="13"/>
      <c r="W945" s="13"/>
      <c r="X945" s="13"/>
      <c r="Y945" s="13"/>
      <c r="Z945" s="13"/>
    </row>
    <row r="946" spans="1:26" ht="24.75" hidden="1" customHeight="1">
      <c r="A946" s="12"/>
      <c r="B946" s="12"/>
      <c r="C946" s="12"/>
      <c r="D946" s="12"/>
      <c r="E946" s="262"/>
      <c r="F946" s="12"/>
      <c r="G946" s="263"/>
      <c r="H946" s="264"/>
      <c r="I946" s="264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3"/>
      <c r="U946" s="13"/>
      <c r="V946" s="13"/>
      <c r="W946" s="13"/>
      <c r="X946" s="13"/>
      <c r="Y946" s="13"/>
      <c r="Z946" s="13"/>
    </row>
    <row r="947" spans="1:26" ht="24.75" hidden="1" customHeight="1">
      <c r="A947" s="12"/>
      <c r="B947" s="12"/>
      <c r="C947" s="12"/>
      <c r="D947" s="12"/>
      <c r="E947" s="262"/>
      <c r="F947" s="12"/>
      <c r="G947" s="263"/>
      <c r="H947" s="264"/>
      <c r="I947" s="264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3"/>
      <c r="U947" s="13"/>
      <c r="V947" s="13"/>
      <c r="W947" s="13"/>
      <c r="X947" s="13"/>
      <c r="Y947" s="13"/>
      <c r="Z947" s="13"/>
    </row>
    <row r="948" spans="1:26" ht="24.75" hidden="1" customHeight="1">
      <c r="A948" s="12"/>
      <c r="B948" s="12"/>
      <c r="C948" s="12"/>
      <c r="D948" s="12"/>
      <c r="E948" s="262"/>
      <c r="F948" s="12"/>
      <c r="G948" s="263"/>
      <c r="H948" s="264"/>
      <c r="I948" s="264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3"/>
      <c r="U948" s="13"/>
      <c r="V948" s="13"/>
      <c r="W948" s="13"/>
      <c r="X948" s="13"/>
      <c r="Y948" s="13"/>
      <c r="Z948" s="13"/>
    </row>
    <row r="949" spans="1:26" ht="24.75" hidden="1" customHeight="1">
      <c r="A949" s="12"/>
      <c r="B949" s="12"/>
      <c r="C949" s="12"/>
      <c r="D949" s="12"/>
      <c r="E949" s="262"/>
      <c r="F949" s="12"/>
      <c r="G949" s="263"/>
      <c r="H949" s="264"/>
      <c r="I949" s="264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3"/>
      <c r="U949" s="13"/>
      <c r="V949" s="13"/>
      <c r="W949" s="13"/>
      <c r="X949" s="13"/>
      <c r="Y949" s="13"/>
      <c r="Z949" s="13"/>
    </row>
    <row r="950" spans="1:26" ht="24.75" hidden="1" customHeight="1">
      <c r="A950" s="12"/>
      <c r="B950" s="12"/>
      <c r="C950" s="12"/>
      <c r="D950" s="12"/>
      <c r="E950" s="262"/>
      <c r="F950" s="12"/>
      <c r="G950" s="263"/>
      <c r="H950" s="264"/>
      <c r="I950" s="264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3"/>
      <c r="U950" s="13"/>
      <c r="V950" s="13"/>
      <c r="W950" s="13"/>
      <c r="X950" s="13"/>
      <c r="Y950" s="13"/>
      <c r="Z950" s="13"/>
    </row>
    <row r="951" spans="1:26" ht="24.75" hidden="1" customHeight="1">
      <c r="A951" s="12"/>
      <c r="B951" s="12"/>
      <c r="C951" s="12"/>
      <c r="D951" s="12"/>
      <c r="E951" s="262"/>
      <c r="F951" s="12"/>
      <c r="G951" s="263"/>
      <c r="H951" s="264"/>
      <c r="I951" s="264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3"/>
      <c r="U951" s="13"/>
      <c r="V951" s="13"/>
      <c r="W951" s="13"/>
      <c r="X951" s="13"/>
      <c r="Y951" s="13"/>
      <c r="Z951" s="13"/>
    </row>
    <row r="952" spans="1:26" ht="24.75" hidden="1" customHeight="1">
      <c r="A952" s="12"/>
      <c r="B952" s="12"/>
      <c r="C952" s="12"/>
      <c r="D952" s="12"/>
      <c r="E952" s="262"/>
      <c r="F952" s="12"/>
      <c r="G952" s="263"/>
      <c r="H952" s="264"/>
      <c r="I952" s="264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3"/>
      <c r="U952" s="13"/>
      <c r="V952" s="13"/>
      <c r="W952" s="13"/>
      <c r="X952" s="13"/>
      <c r="Y952" s="13"/>
      <c r="Z952" s="13"/>
    </row>
    <row r="953" spans="1:26" ht="24.75" hidden="1" customHeight="1">
      <c r="A953" s="12"/>
      <c r="B953" s="12"/>
      <c r="C953" s="12"/>
      <c r="D953" s="12"/>
      <c r="E953" s="262"/>
      <c r="F953" s="12"/>
      <c r="G953" s="263"/>
      <c r="H953" s="264"/>
      <c r="I953" s="264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3"/>
      <c r="U953" s="13"/>
      <c r="V953" s="13"/>
      <c r="W953" s="13"/>
      <c r="X953" s="13"/>
      <c r="Y953" s="13"/>
      <c r="Z953" s="13"/>
    </row>
    <row r="954" spans="1:26" ht="24.75" hidden="1" customHeight="1">
      <c r="A954" s="12"/>
      <c r="B954" s="12"/>
      <c r="C954" s="12"/>
      <c r="D954" s="12"/>
      <c r="E954" s="262"/>
      <c r="F954" s="12"/>
      <c r="G954" s="263"/>
      <c r="H954" s="264"/>
      <c r="I954" s="264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3"/>
      <c r="U954" s="13"/>
      <c r="V954" s="13"/>
      <c r="W954" s="13"/>
      <c r="X954" s="13"/>
      <c r="Y954" s="13"/>
      <c r="Z954" s="13"/>
    </row>
    <row r="955" spans="1:26" ht="24.75" hidden="1" customHeight="1">
      <c r="A955" s="12"/>
      <c r="B955" s="12"/>
      <c r="C955" s="12"/>
      <c r="D955" s="12"/>
      <c r="E955" s="262"/>
      <c r="F955" s="12"/>
      <c r="G955" s="263"/>
      <c r="H955" s="264"/>
      <c r="I955" s="264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3"/>
      <c r="U955" s="13"/>
      <c r="V955" s="13"/>
      <c r="W955" s="13"/>
      <c r="X955" s="13"/>
      <c r="Y955" s="13"/>
      <c r="Z955" s="13"/>
    </row>
    <row r="956" spans="1:26" ht="24.75" hidden="1" customHeight="1">
      <c r="A956" s="12"/>
      <c r="B956" s="12"/>
      <c r="C956" s="12"/>
      <c r="D956" s="12"/>
      <c r="E956" s="262"/>
      <c r="F956" s="12"/>
      <c r="G956" s="263"/>
      <c r="H956" s="264"/>
      <c r="I956" s="264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3"/>
      <c r="U956" s="13"/>
      <c r="V956" s="13"/>
      <c r="W956" s="13"/>
      <c r="X956" s="13"/>
      <c r="Y956" s="13"/>
      <c r="Z956" s="13"/>
    </row>
    <row r="957" spans="1:26" ht="24.75" hidden="1" customHeight="1">
      <c r="A957" s="12"/>
      <c r="B957" s="12"/>
      <c r="C957" s="12"/>
      <c r="D957" s="12"/>
      <c r="E957" s="262"/>
      <c r="F957" s="12"/>
      <c r="G957" s="263"/>
      <c r="H957" s="264"/>
      <c r="I957" s="264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3"/>
      <c r="U957" s="13"/>
      <c r="V957" s="13"/>
      <c r="W957" s="13"/>
      <c r="X957" s="13"/>
      <c r="Y957" s="13"/>
      <c r="Z957" s="13"/>
    </row>
    <row r="958" spans="1:26" ht="24.75" hidden="1" customHeight="1">
      <c r="A958" s="12"/>
      <c r="B958" s="12"/>
      <c r="C958" s="12"/>
      <c r="D958" s="12"/>
      <c r="E958" s="262"/>
      <c r="F958" s="12"/>
      <c r="G958" s="263"/>
      <c r="H958" s="264"/>
      <c r="I958" s="264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3"/>
      <c r="U958" s="13"/>
      <c r="V958" s="13"/>
      <c r="W958" s="13"/>
      <c r="X958" s="13"/>
      <c r="Y958" s="13"/>
      <c r="Z958" s="13"/>
    </row>
    <row r="959" spans="1:26" ht="24.75" hidden="1" customHeight="1">
      <c r="A959" s="12"/>
      <c r="B959" s="12"/>
      <c r="C959" s="12"/>
      <c r="D959" s="12"/>
      <c r="E959" s="262"/>
      <c r="F959" s="12"/>
      <c r="G959" s="263"/>
      <c r="H959" s="264"/>
      <c r="I959" s="264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3"/>
      <c r="U959" s="13"/>
      <c r="V959" s="13"/>
      <c r="W959" s="13"/>
      <c r="X959" s="13"/>
      <c r="Y959" s="13"/>
      <c r="Z959" s="13"/>
    </row>
    <row r="960" spans="1:26" ht="24.75" hidden="1" customHeight="1">
      <c r="A960" s="12"/>
      <c r="B960" s="12"/>
      <c r="C960" s="12"/>
      <c r="D960" s="12"/>
      <c r="E960" s="262"/>
      <c r="F960" s="12"/>
      <c r="G960" s="263"/>
      <c r="H960" s="264"/>
      <c r="I960" s="264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3"/>
      <c r="U960" s="13"/>
      <c r="V960" s="13"/>
      <c r="W960" s="13"/>
      <c r="X960" s="13"/>
      <c r="Y960" s="13"/>
      <c r="Z960" s="13"/>
    </row>
    <row r="961" spans="1:26" ht="24.75" hidden="1" customHeight="1">
      <c r="A961" s="12"/>
      <c r="B961" s="12"/>
      <c r="C961" s="12"/>
      <c r="D961" s="12"/>
      <c r="E961" s="262"/>
      <c r="F961" s="12"/>
      <c r="G961" s="263"/>
      <c r="H961" s="264"/>
      <c r="I961" s="264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3"/>
      <c r="U961" s="13"/>
      <c r="V961" s="13"/>
      <c r="W961" s="13"/>
      <c r="X961" s="13"/>
      <c r="Y961" s="13"/>
      <c r="Z961" s="13"/>
    </row>
    <row r="962" spans="1:26" ht="24.75" hidden="1" customHeight="1">
      <c r="A962" s="12"/>
      <c r="B962" s="12"/>
      <c r="C962" s="12"/>
      <c r="D962" s="12"/>
      <c r="E962" s="262"/>
      <c r="F962" s="12"/>
      <c r="G962" s="263"/>
      <c r="H962" s="264"/>
      <c r="I962" s="264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3"/>
      <c r="U962" s="13"/>
      <c r="V962" s="13"/>
      <c r="W962" s="13"/>
      <c r="X962" s="13"/>
      <c r="Y962" s="13"/>
      <c r="Z962" s="13"/>
    </row>
    <row r="963" spans="1:26" ht="24.75" hidden="1" customHeight="1">
      <c r="A963" s="12"/>
      <c r="B963" s="12"/>
      <c r="C963" s="12"/>
      <c r="D963" s="12"/>
      <c r="E963" s="262"/>
      <c r="F963" s="12"/>
      <c r="G963" s="263"/>
      <c r="H963" s="264"/>
      <c r="I963" s="264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3"/>
      <c r="U963" s="13"/>
      <c r="V963" s="13"/>
      <c r="W963" s="13"/>
      <c r="X963" s="13"/>
      <c r="Y963" s="13"/>
      <c r="Z963" s="13"/>
    </row>
    <row r="964" spans="1:26" ht="24.75" hidden="1" customHeight="1">
      <c r="A964" s="12"/>
      <c r="B964" s="12"/>
      <c r="C964" s="12"/>
      <c r="D964" s="12"/>
      <c r="E964" s="262"/>
      <c r="F964" s="12"/>
      <c r="G964" s="263"/>
      <c r="H964" s="264"/>
      <c r="I964" s="264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3"/>
      <c r="U964" s="13"/>
      <c r="V964" s="13"/>
      <c r="W964" s="13"/>
      <c r="X964" s="13"/>
      <c r="Y964" s="13"/>
      <c r="Z964" s="13"/>
    </row>
    <row r="965" spans="1:26" ht="24.75" hidden="1" customHeight="1">
      <c r="A965" s="12"/>
      <c r="B965" s="12"/>
      <c r="C965" s="12"/>
      <c r="D965" s="12"/>
      <c r="E965" s="262"/>
      <c r="F965" s="12"/>
      <c r="G965" s="263"/>
      <c r="H965" s="264"/>
      <c r="I965" s="264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3"/>
      <c r="U965" s="13"/>
      <c r="V965" s="13"/>
      <c r="W965" s="13"/>
      <c r="X965" s="13"/>
      <c r="Y965" s="13"/>
      <c r="Z965" s="13"/>
    </row>
    <row r="966" spans="1:26" ht="24.75" hidden="1" customHeight="1">
      <c r="A966" s="12"/>
      <c r="B966" s="12"/>
      <c r="C966" s="12"/>
      <c r="D966" s="12"/>
      <c r="E966" s="262"/>
      <c r="F966" s="12"/>
      <c r="G966" s="263"/>
      <c r="H966" s="264"/>
      <c r="I966" s="264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3"/>
      <c r="U966" s="13"/>
      <c r="V966" s="13"/>
      <c r="W966" s="13"/>
      <c r="X966" s="13"/>
      <c r="Y966" s="13"/>
      <c r="Z966" s="13"/>
    </row>
    <row r="967" spans="1:26" ht="24.75" hidden="1" customHeight="1">
      <c r="A967" s="12"/>
      <c r="B967" s="12"/>
      <c r="C967" s="12"/>
      <c r="D967" s="12"/>
      <c r="E967" s="262"/>
      <c r="F967" s="12"/>
      <c r="G967" s="263"/>
      <c r="H967" s="264"/>
      <c r="I967" s="264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3"/>
      <c r="U967" s="13"/>
      <c r="V967" s="13"/>
      <c r="W967" s="13"/>
      <c r="X967" s="13"/>
      <c r="Y967" s="13"/>
      <c r="Z967" s="13"/>
    </row>
    <row r="968" spans="1:26" ht="24.75" hidden="1" customHeight="1">
      <c r="A968" s="12"/>
      <c r="B968" s="12"/>
      <c r="C968" s="12"/>
      <c r="D968" s="12"/>
      <c r="E968" s="262"/>
      <c r="F968" s="12"/>
      <c r="G968" s="263"/>
      <c r="H968" s="264"/>
      <c r="I968" s="264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3"/>
      <c r="U968" s="13"/>
      <c r="V968" s="13"/>
      <c r="W968" s="13"/>
      <c r="X968" s="13"/>
      <c r="Y968" s="13"/>
      <c r="Z968" s="13"/>
    </row>
    <row r="969" spans="1:26" ht="24.75" hidden="1" customHeight="1">
      <c r="A969" s="12"/>
      <c r="B969" s="12"/>
      <c r="C969" s="12"/>
      <c r="D969" s="12"/>
      <c r="E969" s="262"/>
      <c r="F969" s="12"/>
      <c r="G969" s="263"/>
      <c r="H969" s="264"/>
      <c r="I969" s="264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3"/>
      <c r="U969" s="13"/>
      <c r="V969" s="13"/>
      <c r="W969" s="13"/>
      <c r="X969" s="13"/>
      <c r="Y969" s="13"/>
      <c r="Z969" s="13"/>
    </row>
    <row r="970" spans="1:26" ht="24.75" hidden="1" customHeight="1">
      <c r="A970" s="12"/>
      <c r="B970" s="12"/>
      <c r="C970" s="12"/>
      <c r="D970" s="12"/>
      <c r="E970" s="262"/>
      <c r="F970" s="12"/>
      <c r="G970" s="263"/>
      <c r="H970" s="264"/>
      <c r="I970" s="264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3"/>
      <c r="U970" s="13"/>
      <c r="V970" s="13"/>
      <c r="W970" s="13"/>
      <c r="X970" s="13"/>
      <c r="Y970" s="13"/>
      <c r="Z970" s="13"/>
    </row>
    <row r="971" spans="1:26" ht="24.75" hidden="1" customHeight="1">
      <c r="A971" s="12"/>
      <c r="B971" s="12"/>
      <c r="C971" s="12"/>
      <c r="D971" s="12"/>
      <c r="E971" s="262"/>
      <c r="F971" s="12"/>
      <c r="G971" s="263"/>
      <c r="H971" s="264"/>
      <c r="I971" s="264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3"/>
      <c r="U971" s="13"/>
      <c r="V971" s="13"/>
      <c r="W971" s="13"/>
      <c r="X971" s="13"/>
      <c r="Y971" s="13"/>
      <c r="Z971" s="13"/>
    </row>
    <row r="972" spans="1:26" ht="24.75" hidden="1" customHeight="1">
      <c r="A972" s="12"/>
      <c r="B972" s="12"/>
      <c r="C972" s="12"/>
      <c r="D972" s="12"/>
      <c r="E972" s="262"/>
      <c r="F972" s="12"/>
      <c r="G972" s="263"/>
      <c r="H972" s="264"/>
      <c r="I972" s="264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3"/>
      <c r="U972" s="13"/>
      <c r="V972" s="13"/>
      <c r="W972" s="13"/>
      <c r="X972" s="13"/>
      <c r="Y972" s="13"/>
      <c r="Z972" s="13"/>
    </row>
    <row r="973" spans="1:26" ht="24.75" hidden="1" customHeight="1">
      <c r="A973" s="12"/>
      <c r="B973" s="12"/>
      <c r="C973" s="12"/>
      <c r="D973" s="12"/>
      <c r="E973" s="262"/>
      <c r="F973" s="12"/>
      <c r="G973" s="263"/>
      <c r="H973" s="264"/>
      <c r="I973" s="264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3"/>
      <c r="U973" s="13"/>
      <c r="V973" s="13"/>
      <c r="W973" s="13"/>
      <c r="X973" s="13"/>
      <c r="Y973" s="13"/>
      <c r="Z973" s="13"/>
    </row>
    <row r="974" spans="1:26" ht="24.75" hidden="1" customHeight="1">
      <c r="A974" s="12"/>
      <c r="B974" s="12"/>
      <c r="C974" s="12"/>
      <c r="D974" s="12"/>
      <c r="E974" s="262"/>
      <c r="F974" s="12"/>
      <c r="G974" s="263"/>
      <c r="H974" s="264"/>
      <c r="I974" s="264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3"/>
      <c r="U974" s="13"/>
      <c r="V974" s="13"/>
      <c r="W974" s="13"/>
      <c r="X974" s="13"/>
      <c r="Y974" s="13"/>
      <c r="Z974" s="13"/>
    </row>
    <row r="975" spans="1:26" ht="24.75" hidden="1" customHeight="1">
      <c r="A975" s="12"/>
      <c r="B975" s="12"/>
      <c r="C975" s="12"/>
      <c r="D975" s="12"/>
      <c r="E975" s="262"/>
      <c r="F975" s="12"/>
      <c r="G975" s="263"/>
      <c r="H975" s="264"/>
      <c r="I975" s="264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3"/>
      <c r="U975" s="13"/>
      <c r="V975" s="13"/>
      <c r="W975" s="13"/>
      <c r="X975" s="13"/>
      <c r="Y975" s="13"/>
      <c r="Z975" s="13"/>
    </row>
    <row r="976" spans="1:26" ht="24.75" hidden="1" customHeight="1">
      <c r="A976" s="12"/>
      <c r="B976" s="12"/>
      <c r="C976" s="12"/>
      <c r="D976" s="12"/>
      <c r="E976" s="262"/>
      <c r="F976" s="12"/>
      <c r="G976" s="263"/>
      <c r="H976" s="264"/>
      <c r="I976" s="264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3"/>
      <c r="U976" s="13"/>
      <c r="V976" s="13"/>
      <c r="W976" s="13"/>
      <c r="X976" s="13"/>
      <c r="Y976" s="13"/>
      <c r="Z976" s="13"/>
    </row>
    <row r="977" spans="1:26" ht="24.75" hidden="1" customHeight="1">
      <c r="A977" s="12"/>
      <c r="B977" s="12"/>
      <c r="C977" s="12"/>
      <c r="D977" s="12"/>
      <c r="E977" s="262"/>
      <c r="F977" s="12"/>
      <c r="G977" s="263"/>
      <c r="H977" s="264"/>
      <c r="I977" s="264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3"/>
      <c r="U977" s="13"/>
      <c r="V977" s="13"/>
      <c r="W977" s="13"/>
      <c r="X977" s="13"/>
      <c r="Y977" s="13"/>
      <c r="Z977" s="13"/>
    </row>
    <row r="978" spans="1:26" ht="24.75" hidden="1" customHeight="1">
      <c r="A978" s="12"/>
      <c r="B978" s="12"/>
      <c r="C978" s="12"/>
      <c r="D978" s="12"/>
      <c r="E978" s="262"/>
      <c r="F978" s="12"/>
      <c r="G978" s="263"/>
      <c r="H978" s="264"/>
      <c r="I978" s="264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3"/>
      <c r="U978" s="13"/>
      <c r="V978" s="13"/>
      <c r="W978" s="13"/>
      <c r="X978" s="13"/>
      <c r="Y978" s="13"/>
      <c r="Z978" s="13"/>
    </row>
    <row r="979" spans="1:26" ht="24.75" hidden="1" customHeight="1">
      <c r="A979" s="12"/>
      <c r="B979" s="12"/>
      <c r="C979" s="12"/>
      <c r="D979" s="12"/>
      <c r="E979" s="262"/>
      <c r="F979" s="12"/>
      <c r="G979" s="263"/>
      <c r="H979" s="264"/>
      <c r="I979" s="264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3"/>
      <c r="U979" s="13"/>
      <c r="V979" s="13"/>
      <c r="W979" s="13"/>
      <c r="X979" s="13"/>
      <c r="Y979" s="13"/>
      <c r="Z979" s="13"/>
    </row>
    <row r="980" spans="1:26" ht="24.75" hidden="1" customHeight="1">
      <c r="A980" s="12"/>
      <c r="B980" s="12"/>
      <c r="C980" s="12"/>
      <c r="D980" s="12"/>
      <c r="E980" s="262"/>
      <c r="F980" s="12"/>
      <c r="G980" s="263"/>
      <c r="H980" s="264"/>
      <c r="I980" s="264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3"/>
      <c r="U980" s="13"/>
      <c r="V980" s="13"/>
      <c r="W980" s="13"/>
      <c r="X980" s="13"/>
      <c r="Y980" s="13"/>
      <c r="Z980" s="13"/>
    </row>
    <row r="981" spans="1:26" ht="24.75" hidden="1" customHeight="1">
      <c r="A981" s="12"/>
      <c r="B981" s="12"/>
      <c r="C981" s="12"/>
      <c r="D981" s="12"/>
      <c r="E981" s="262"/>
      <c r="F981" s="12"/>
      <c r="G981" s="263"/>
      <c r="H981" s="264"/>
      <c r="I981" s="264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3"/>
      <c r="U981" s="13"/>
      <c r="V981" s="13"/>
      <c r="W981" s="13"/>
      <c r="X981" s="13"/>
      <c r="Y981" s="13"/>
      <c r="Z981" s="13"/>
    </row>
    <row r="982" spans="1:26" ht="24.75" hidden="1" customHeight="1">
      <c r="A982" s="12"/>
      <c r="B982" s="12"/>
      <c r="C982" s="12"/>
      <c r="D982" s="12"/>
      <c r="E982" s="262"/>
      <c r="F982" s="12"/>
      <c r="G982" s="263"/>
      <c r="H982" s="264"/>
      <c r="I982" s="264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3"/>
      <c r="U982" s="13"/>
      <c r="V982" s="13"/>
      <c r="W982" s="13"/>
      <c r="X982" s="13"/>
      <c r="Y982" s="13"/>
      <c r="Z982" s="13"/>
    </row>
    <row r="983" spans="1:26" ht="24.75" hidden="1" customHeight="1">
      <c r="A983" s="12"/>
      <c r="B983" s="12"/>
      <c r="C983" s="12"/>
      <c r="D983" s="12"/>
      <c r="E983" s="262"/>
      <c r="F983" s="12"/>
      <c r="G983" s="263"/>
      <c r="H983" s="264"/>
      <c r="I983" s="264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3"/>
      <c r="U983" s="13"/>
      <c r="V983" s="13"/>
      <c r="W983" s="13"/>
      <c r="X983" s="13"/>
      <c r="Y983" s="13"/>
      <c r="Z983" s="13"/>
    </row>
    <row r="984" spans="1:26" ht="24.75" hidden="1" customHeight="1">
      <c r="A984" s="12"/>
      <c r="B984" s="12"/>
      <c r="C984" s="12"/>
      <c r="D984" s="12"/>
      <c r="E984" s="262"/>
      <c r="F984" s="12"/>
      <c r="G984" s="263"/>
      <c r="H984" s="264"/>
      <c r="I984" s="264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3"/>
      <c r="U984" s="13"/>
      <c r="V984" s="13"/>
      <c r="W984" s="13"/>
      <c r="X984" s="13"/>
      <c r="Y984" s="13"/>
      <c r="Z984" s="13"/>
    </row>
    <row r="985" spans="1:26" ht="24.75" hidden="1" customHeight="1">
      <c r="A985" s="12"/>
      <c r="B985" s="12"/>
      <c r="C985" s="12"/>
      <c r="D985" s="12"/>
      <c r="E985" s="262"/>
      <c r="F985" s="12"/>
      <c r="G985" s="263"/>
      <c r="H985" s="264"/>
      <c r="I985" s="264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3"/>
      <c r="U985" s="13"/>
      <c r="V985" s="13"/>
      <c r="W985" s="13"/>
      <c r="X985" s="13"/>
      <c r="Y985" s="13"/>
      <c r="Z985" s="13"/>
    </row>
    <row r="986" spans="1:26" ht="24.75" hidden="1" customHeight="1">
      <c r="A986" s="12"/>
      <c r="B986" s="12"/>
      <c r="C986" s="12"/>
      <c r="D986" s="12"/>
      <c r="E986" s="262"/>
      <c r="F986" s="12"/>
      <c r="G986" s="263"/>
      <c r="H986" s="264"/>
      <c r="I986" s="264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3"/>
      <c r="U986" s="13"/>
      <c r="V986" s="13"/>
      <c r="W986" s="13"/>
      <c r="X986" s="13"/>
      <c r="Y986" s="13"/>
      <c r="Z986" s="13"/>
    </row>
    <row r="987" spans="1:26" ht="24.75" hidden="1" customHeight="1">
      <c r="A987" s="12"/>
      <c r="B987" s="12"/>
      <c r="C987" s="12"/>
      <c r="D987" s="12"/>
      <c r="E987" s="262"/>
      <c r="F987" s="12"/>
      <c r="G987" s="263"/>
      <c r="H987" s="264"/>
      <c r="I987" s="264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3"/>
      <c r="U987" s="13"/>
      <c r="V987" s="13"/>
      <c r="W987" s="13"/>
      <c r="X987" s="13"/>
      <c r="Y987" s="13"/>
      <c r="Z987" s="13"/>
    </row>
    <row r="988" spans="1:26" ht="24.75" hidden="1" customHeight="1">
      <c r="A988" s="12"/>
      <c r="B988" s="12"/>
      <c r="C988" s="12"/>
      <c r="D988" s="12"/>
      <c r="E988" s="262"/>
      <c r="F988" s="12"/>
      <c r="G988" s="263"/>
      <c r="H988" s="264"/>
      <c r="I988" s="264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3"/>
      <c r="U988" s="13"/>
      <c r="V988" s="13"/>
      <c r="W988" s="13"/>
      <c r="X988" s="13"/>
      <c r="Y988" s="13"/>
      <c r="Z988" s="13"/>
    </row>
    <row r="989" spans="1:26" ht="24.75" hidden="1" customHeight="1">
      <c r="A989" s="12"/>
      <c r="B989" s="12"/>
      <c r="C989" s="12"/>
      <c r="D989" s="12"/>
      <c r="E989" s="262"/>
      <c r="F989" s="12"/>
      <c r="G989" s="263"/>
      <c r="H989" s="264"/>
      <c r="I989" s="264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3"/>
      <c r="U989" s="13"/>
      <c r="V989" s="13"/>
      <c r="W989" s="13"/>
      <c r="X989" s="13"/>
      <c r="Y989" s="13"/>
      <c r="Z989" s="13"/>
    </row>
    <row r="990" spans="1:26" ht="24.75" hidden="1" customHeight="1">
      <c r="A990" s="12"/>
      <c r="B990" s="12"/>
      <c r="C990" s="12"/>
      <c r="D990" s="12"/>
      <c r="E990" s="262"/>
      <c r="F990" s="12"/>
      <c r="G990" s="263"/>
      <c r="H990" s="264"/>
      <c r="I990" s="264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3"/>
      <c r="U990" s="13"/>
      <c r="V990" s="13"/>
      <c r="W990" s="13"/>
      <c r="X990" s="13"/>
      <c r="Y990" s="13"/>
      <c r="Z990" s="13"/>
    </row>
    <row r="991" spans="1:26" ht="24.75" hidden="1" customHeight="1">
      <c r="A991" s="12"/>
      <c r="B991" s="12"/>
      <c r="C991" s="12"/>
      <c r="D991" s="12"/>
      <c r="E991" s="262"/>
      <c r="F991" s="12"/>
      <c r="G991" s="263"/>
      <c r="H991" s="264"/>
      <c r="I991" s="264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3"/>
      <c r="U991" s="13"/>
      <c r="V991" s="13"/>
      <c r="W991" s="13"/>
      <c r="X991" s="13"/>
      <c r="Y991" s="13"/>
      <c r="Z991" s="13"/>
    </row>
    <row r="992" spans="1:26" ht="24.75" hidden="1" customHeight="1">
      <c r="A992" s="12"/>
      <c r="B992" s="12"/>
      <c r="C992" s="12"/>
      <c r="D992" s="12"/>
      <c r="E992" s="262"/>
      <c r="F992" s="12"/>
      <c r="G992" s="263"/>
      <c r="H992" s="264"/>
      <c r="I992" s="264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3"/>
      <c r="U992" s="13"/>
      <c r="V992" s="13"/>
      <c r="W992" s="13"/>
      <c r="X992" s="13"/>
      <c r="Y992" s="13"/>
      <c r="Z992" s="13"/>
    </row>
    <row r="993" spans="1:26" ht="24.75" hidden="1" customHeight="1">
      <c r="A993" s="12"/>
      <c r="B993" s="12"/>
      <c r="C993" s="12"/>
      <c r="D993" s="12"/>
      <c r="E993" s="262"/>
      <c r="F993" s="12"/>
      <c r="G993" s="263"/>
      <c r="H993" s="264"/>
      <c r="I993" s="264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3"/>
      <c r="U993" s="13"/>
      <c r="V993" s="13"/>
      <c r="W993" s="13"/>
      <c r="X993" s="13"/>
      <c r="Y993" s="13"/>
      <c r="Z993" s="13"/>
    </row>
    <row r="994" spans="1:26" ht="24.75" hidden="1" customHeight="1">
      <c r="A994" s="12"/>
      <c r="B994" s="12"/>
      <c r="C994" s="12"/>
      <c r="D994" s="12"/>
      <c r="E994" s="262"/>
      <c r="F994" s="12"/>
      <c r="G994" s="263"/>
      <c r="H994" s="264"/>
      <c r="I994" s="264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3"/>
      <c r="U994" s="13"/>
      <c r="V994" s="13"/>
      <c r="W994" s="13"/>
      <c r="X994" s="13"/>
      <c r="Y994" s="13"/>
      <c r="Z994" s="13"/>
    </row>
    <row r="995" spans="1:26" ht="24.75" hidden="1" customHeight="1">
      <c r="A995" s="12"/>
      <c r="B995" s="12"/>
      <c r="C995" s="12"/>
      <c r="D995" s="12"/>
      <c r="E995" s="262"/>
      <c r="F995" s="12"/>
      <c r="G995" s="263"/>
      <c r="H995" s="264"/>
      <c r="I995" s="264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3"/>
      <c r="U995" s="13"/>
      <c r="V995" s="13"/>
      <c r="W995" s="13"/>
      <c r="X995" s="13"/>
      <c r="Y995" s="13"/>
      <c r="Z995" s="13"/>
    </row>
    <row r="996" spans="1:26" ht="24.75" hidden="1" customHeight="1">
      <c r="A996" s="12"/>
      <c r="B996" s="12"/>
      <c r="C996" s="12"/>
      <c r="D996" s="12"/>
      <c r="E996" s="262"/>
      <c r="F996" s="12"/>
      <c r="G996" s="263"/>
      <c r="H996" s="264"/>
      <c r="I996" s="264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3"/>
      <c r="U996" s="13"/>
      <c r="V996" s="13"/>
      <c r="W996" s="13"/>
      <c r="X996" s="13"/>
      <c r="Y996" s="13"/>
      <c r="Z996" s="13"/>
    </row>
    <row r="997" spans="1:26" ht="24.75" hidden="1" customHeight="1">
      <c r="A997" s="12"/>
      <c r="B997" s="12"/>
      <c r="C997" s="12"/>
      <c r="D997" s="12"/>
      <c r="E997" s="262"/>
      <c r="F997" s="12"/>
      <c r="G997" s="263"/>
      <c r="H997" s="264"/>
      <c r="I997" s="264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3"/>
      <c r="U997" s="13"/>
      <c r="V997" s="13"/>
      <c r="W997" s="13"/>
      <c r="X997" s="13"/>
      <c r="Y997" s="13"/>
      <c r="Z997" s="13"/>
    </row>
    <row r="998" spans="1:26" ht="24.75" hidden="1" customHeight="1">
      <c r="A998" s="12"/>
      <c r="B998" s="12"/>
      <c r="C998" s="12"/>
      <c r="D998" s="12"/>
      <c r="E998" s="262"/>
      <c r="F998" s="12"/>
      <c r="G998" s="263"/>
      <c r="H998" s="264"/>
      <c r="I998" s="264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3"/>
      <c r="U998" s="13"/>
      <c r="V998" s="13"/>
      <c r="W998" s="13"/>
      <c r="X998" s="13"/>
      <c r="Y998" s="13"/>
      <c r="Z998" s="13"/>
    </row>
    <row r="999" spans="1:26" ht="24.75" hidden="1" customHeight="1">
      <c r="A999" s="12"/>
      <c r="B999" s="12"/>
      <c r="C999" s="12"/>
      <c r="D999" s="12"/>
      <c r="E999" s="262"/>
      <c r="F999" s="12"/>
      <c r="G999" s="263"/>
      <c r="H999" s="264"/>
      <c r="I999" s="264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3"/>
      <c r="U999" s="13"/>
      <c r="V999" s="13"/>
      <c r="W999" s="13"/>
      <c r="X999" s="13"/>
      <c r="Y999" s="13"/>
      <c r="Z999" s="13"/>
    </row>
    <row r="1000" spans="1:26" ht="24.75" hidden="1" customHeight="1">
      <c r="A1000" s="12"/>
      <c r="B1000" s="12"/>
      <c r="C1000" s="12"/>
      <c r="D1000" s="12"/>
      <c r="E1000" s="262"/>
      <c r="F1000" s="12"/>
      <c r="G1000" s="263"/>
      <c r="H1000" s="264"/>
      <c r="I1000" s="264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3"/>
      <c r="U1000" s="13"/>
      <c r="V1000" s="13"/>
      <c r="W1000" s="13"/>
      <c r="X1000" s="13"/>
      <c r="Y1000" s="13"/>
      <c r="Z1000" s="13"/>
    </row>
    <row r="1001" spans="1:26" ht="24.75" hidden="1" customHeight="1">
      <c r="A1001" s="12"/>
      <c r="B1001" s="12"/>
      <c r="C1001" s="12"/>
      <c r="D1001" s="12"/>
      <c r="E1001" s="262"/>
      <c r="F1001" s="12"/>
      <c r="G1001" s="263"/>
      <c r="H1001" s="264"/>
      <c r="I1001" s="264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3"/>
      <c r="U1001" s="13"/>
      <c r="V1001" s="13"/>
      <c r="W1001" s="13"/>
      <c r="X1001" s="13"/>
      <c r="Y1001" s="13"/>
      <c r="Z1001" s="13"/>
    </row>
    <row r="1002" spans="1:26" ht="24.75" hidden="1" customHeight="1">
      <c r="A1002" s="12"/>
      <c r="B1002" s="12"/>
      <c r="C1002" s="12"/>
      <c r="D1002" s="12"/>
      <c r="E1002" s="262"/>
      <c r="F1002" s="12"/>
      <c r="G1002" s="263"/>
      <c r="H1002" s="264"/>
      <c r="I1002" s="264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3"/>
      <c r="U1002" s="13"/>
      <c r="V1002" s="13"/>
      <c r="W1002" s="13"/>
      <c r="X1002" s="13"/>
      <c r="Y1002" s="13"/>
      <c r="Z1002" s="13"/>
    </row>
    <row r="1003" spans="1:26" ht="24.75" hidden="1" customHeight="1">
      <c r="A1003" s="12"/>
      <c r="B1003" s="12"/>
      <c r="C1003" s="12"/>
      <c r="D1003" s="12"/>
      <c r="E1003" s="262"/>
      <c r="F1003" s="12"/>
      <c r="G1003" s="263"/>
      <c r="H1003" s="264"/>
      <c r="I1003" s="264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3"/>
      <c r="U1003" s="13"/>
      <c r="V1003" s="13"/>
      <c r="W1003" s="13"/>
      <c r="X1003" s="13"/>
      <c r="Y1003" s="13"/>
      <c r="Z1003" s="13"/>
    </row>
    <row r="1004" spans="1:26" ht="24.75" hidden="1" customHeight="1">
      <c r="A1004" s="12"/>
      <c r="B1004" s="12"/>
      <c r="C1004" s="12"/>
      <c r="D1004" s="12"/>
      <c r="E1004" s="262"/>
      <c r="F1004" s="12"/>
      <c r="G1004" s="263"/>
      <c r="H1004" s="264"/>
      <c r="I1004" s="264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3"/>
      <c r="U1004" s="13"/>
      <c r="V1004" s="13"/>
      <c r="W1004" s="13"/>
      <c r="X1004" s="13"/>
      <c r="Y1004" s="13"/>
      <c r="Z1004" s="13"/>
    </row>
    <row r="1005" spans="1:26" ht="24.75" hidden="1" customHeight="1">
      <c r="A1005" s="12"/>
      <c r="B1005" s="12"/>
      <c r="C1005" s="12"/>
      <c r="D1005" s="12"/>
      <c r="E1005" s="262"/>
      <c r="F1005" s="12"/>
      <c r="G1005" s="263"/>
      <c r="H1005" s="264"/>
      <c r="I1005" s="264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3"/>
      <c r="U1005" s="13"/>
      <c r="V1005" s="13"/>
      <c r="W1005" s="13"/>
      <c r="X1005" s="13"/>
      <c r="Y1005" s="13"/>
      <c r="Z1005" s="13"/>
    </row>
    <row r="1006" spans="1:26" ht="24.75" hidden="1" customHeight="1">
      <c r="A1006" s="12"/>
      <c r="B1006" s="12"/>
      <c r="C1006" s="12"/>
      <c r="D1006" s="12"/>
      <c r="E1006" s="262"/>
      <c r="F1006" s="12"/>
      <c r="G1006" s="263"/>
      <c r="H1006" s="264"/>
      <c r="I1006" s="264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3"/>
      <c r="U1006" s="13"/>
      <c r="V1006" s="13"/>
      <c r="W1006" s="13"/>
      <c r="X1006" s="13"/>
      <c r="Y1006" s="13"/>
      <c r="Z1006" s="13"/>
    </row>
    <row r="1007" spans="1:26" ht="24.75" hidden="1" customHeight="1">
      <c r="A1007" s="12"/>
      <c r="B1007" s="12"/>
      <c r="C1007" s="12"/>
      <c r="D1007" s="12"/>
      <c r="E1007" s="262"/>
      <c r="F1007" s="12"/>
      <c r="G1007" s="263"/>
      <c r="H1007" s="264"/>
      <c r="I1007" s="264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3"/>
      <c r="U1007" s="13"/>
      <c r="V1007" s="13"/>
      <c r="W1007" s="13"/>
      <c r="X1007" s="13"/>
      <c r="Y1007" s="13"/>
      <c r="Z1007" s="13"/>
    </row>
    <row r="1008" spans="1:26" ht="24.75" hidden="1" customHeight="1">
      <c r="A1008" s="12"/>
      <c r="B1008" s="12"/>
      <c r="C1008" s="12"/>
      <c r="D1008" s="12"/>
      <c r="E1008" s="262"/>
      <c r="F1008" s="12"/>
      <c r="G1008" s="263"/>
      <c r="H1008" s="264"/>
      <c r="I1008" s="264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3"/>
      <c r="U1008" s="13"/>
      <c r="V1008" s="13"/>
      <c r="W1008" s="13"/>
      <c r="X1008" s="13"/>
      <c r="Y1008" s="13"/>
      <c r="Z1008" s="13"/>
    </row>
    <row r="1009" spans="1:26" ht="24.75" hidden="1" customHeight="1">
      <c r="A1009" s="12"/>
      <c r="B1009" s="12"/>
      <c r="C1009" s="12"/>
      <c r="D1009" s="12"/>
      <c r="E1009" s="262"/>
      <c r="F1009" s="12"/>
      <c r="G1009" s="263"/>
      <c r="H1009" s="264"/>
      <c r="I1009" s="264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3"/>
      <c r="U1009" s="13"/>
      <c r="V1009" s="13"/>
      <c r="W1009" s="13"/>
      <c r="X1009" s="13"/>
      <c r="Y1009" s="13"/>
      <c r="Z1009" s="13"/>
    </row>
    <row r="1010" spans="1:26" ht="24.75" hidden="1" customHeight="1">
      <c r="A1010" s="12"/>
      <c r="B1010" s="12"/>
      <c r="C1010" s="12"/>
      <c r="D1010" s="12"/>
      <c r="E1010" s="262"/>
      <c r="F1010" s="12"/>
      <c r="G1010" s="263"/>
      <c r="H1010" s="264"/>
      <c r="I1010" s="264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3"/>
      <c r="U1010" s="13"/>
      <c r="V1010" s="13"/>
      <c r="W1010" s="13"/>
      <c r="X1010" s="13"/>
      <c r="Y1010" s="13"/>
      <c r="Z1010" s="13"/>
    </row>
    <row r="1011" spans="1:26" ht="24.75" hidden="1" customHeight="1">
      <c r="A1011" s="12"/>
      <c r="B1011" s="12"/>
      <c r="C1011" s="12"/>
      <c r="D1011" s="12"/>
      <c r="E1011" s="262"/>
      <c r="F1011" s="12"/>
      <c r="G1011" s="263"/>
      <c r="H1011" s="264"/>
      <c r="I1011" s="264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3"/>
      <c r="U1011" s="13"/>
      <c r="V1011" s="13"/>
      <c r="W1011" s="13"/>
      <c r="X1011" s="13"/>
      <c r="Y1011" s="13"/>
      <c r="Z1011" s="13"/>
    </row>
    <row r="1012" spans="1:26" ht="24.75" hidden="1" customHeight="1">
      <c r="A1012" s="12"/>
      <c r="B1012" s="12"/>
      <c r="C1012" s="12"/>
      <c r="D1012" s="12"/>
      <c r="E1012" s="262"/>
      <c r="F1012" s="12"/>
      <c r="G1012" s="263"/>
      <c r="H1012" s="264"/>
      <c r="I1012" s="264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3"/>
      <c r="U1012" s="13"/>
      <c r="V1012" s="13"/>
      <c r="W1012" s="13"/>
      <c r="X1012" s="13"/>
      <c r="Y1012" s="13"/>
      <c r="Z1012" s="13"/>
    </row>
    <row r="1013" spans="1:26" ht="24.75" hidden="1" customHeight="1">
      <c r="A1013" s="12"/>
      <c r="B1013" s="12"/>
      <c r="C1013" s="12"/>
      <c r="D1013" s="12"/>
      <c r="E1013" s="262"/>
      <c r="F1013" s="12"/>
      <c r="G1013" s="263"/>
      <c r="H1013" s="264"/>
      <c r="I1013" s="264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3"/>
      <c r="U1013" s="13"/>
      <c r="V1013" s="13"/>
      <c r="W1013" s="13"/>
      <c r="X1013" s="13"/>
      <c r="Y1013" s="13"/>
      <c r="Z1013" s="13"/>
    </row>
    <row r="1014" spans="1:26" ht="24.75" hidden="1" customHeight="1">
      <c r="A1014" s="12"/>
      <c r="B1014" s="12"/>
      <c r="C1014" s="12"/>
      <c r="D1014" s="12"/>
      <c r="E1014" s="262"/>
      <c r="F1014" s="12"/>
      <c r="G1014" s="263"/>
      <c r="H1014" s="264"/>
      <c r="I1014" s="264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3"/>
      <c r="U1014" s="13"/>
      <c r="V1014" s="13"/>
      <c r="W1014" s="13"/>
      <c r="X1014" s="13"/>
      <c r="Y1014" s="13"/>
      <c r="Z1014" s="13"/>
    </row>
    <row r="1015" spans="1:26" ht="24.75" hidden="1" customHeight="1">
      <c r="A1015" s="12"/>
      <c r="B1015" s="12"/>
      <c r="C1015" s="12"/>
      <c r="D1015" s="12"/>
      <c r="E1015" s="262"/>
      <c r="F1015" s="12"/>
      <c r="G1015" s="263"/>
      <c r="H1015" s="264"/>
      <c r="I1015" s="264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3"/>
      <c r="U1015" s="13"/>
      <c r="V1015" s="13"/>
      <c r="W1015" s="13"/>
      <c r="X1015" s="13"/>
      <c r="Y1015" s="13"/>
      <c r="Z1015" s="13"/>
    </row>
    <row r="1016" spans="1:26" ht="24.75" hidden="1" customHeight="1">
      <c r="A1016" s="12"/>
      <c r="B1016" s="12"/>
      <c r="C1016" s="12"/>
      <c r="D1016" s="12"/>
      <c r="E1016" s="262"/>
      <c r="F1016" s="12"/>
      <c r="G1016" s="263"/>
      <c r="H1016" s="264"/>
      <c r="I1016" s="264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3"/>
      <c r="U1016" s="13"/>
      <c r="V1016" s="13"/>
      <c r="W1016" s="13"/>
      <c r="X1016" s="13"/>
      <c r="Y1016" s="13"/>
      <c r="Z1016" s="13"/>
    </row>
    <row r="1017" spans="1:26" ht="24.75" hidden="1" customHeight="1">
      <c r="A1017" s="12"/>
      <c r="B1017" s="12"/>
      <c r="C1017" s="12"/>
      <c r="D1017" s="12"/>
      <c r="E1017" s="262"/>
      <c r="F1017" s="12"/>
      <c r="G1017" s="263"/>
      <c r="H1017" s="264"/>
      <c r="I1017" s="264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3"/>
      <c r="U1017" s="13"/>
      <c r="V1017" s="13"/>
      <c r="W1017" s="13"/>
      <c r="X1017" s="13"/>
      <c r="Y1017" s="13"/>
      <c r="Z1017" s="13"/>
    </row>
    <row r="1018" spans="1:26" ht="24.75" hidden="1" customHeight="1">
      <c r="A1018" s="12"/>
      <c r="B1018" s="12"/>
      <c r="C1018" s="12"/>
      <c r="D1018" s="12"/>
      <c r="E1018" s="262"/>
      <c r="F1018" s="12"/>
      <c r="G1018" s="263"/>
      <c r="H1018" s="264"/>
      <c r="I1018" s="264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3"/>
      <c r="U1018" s="13"/>
      <c r="V1018" s="13"/>
      <c r="W1018" s="13"/>
      <c r="X1018" s="13"/>
      <c r="Y1018" s="13"/>
      <c r="Z1018" s="13"/>
    </row>
    <row r="1019" spans="1:26" ht="24.75" hidden="1" customHeight="1">
      <c r="A1019" s="12"/>
      <c r="B1019" s="12"/>
      <c r="C1019" s="12"/>
      <c r="D1019" s="12"/>
      <c r="E1019" s="262"/>
      <c r="F1019" s="12"/>
      <c r="G1019" s="263"/>
      <c r="H1019" s="264"/>
      <c r="I1019" s="264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3"/>
      <c r="U1019" s="13"/>
      <c r="V1019" s="13"/>
      <c r="W1019" s="13"/>
      <c r="X1019" s="13"/>
      <c r="Y1019" s="13"/>
      <c r="Z1019" s="13"/>
    </row>
    <row r="1020" spans="1:26" ht="24.75" hidden="1" customHeight="1">
      <c r="A1020" s="12"/>
      <c r="B1020" s="12"/>
      <c r="C1020" s="12"/>
      <c r="D1020" s="12"/>
      <c r="E1020" s="262"/>
      <c r="F1020" s="12"/>
      <c r="G1020" s="263"/>
      <c r="H1020" s="264"/>
      <c r="I1020" s="264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3"/>
      <c r="U1020" s="13"/>
      <c r="V1020" s="13"/>
      <c r="W1020" s="13"/>
      <c r="X1020" s="13"/>
      <c r="Y1020" s="13"/>
      <c r="Z1020" s="13"/>
    </row>
    <row r="1021" spans="1:26" ht="24.75" hidden="1" customHeight="1">
      <c r="A1021" s="12"/>
      <c r="B1021" s="12"/>
      <c r="C1021" s="12"/>
      <c r="D1021" s="12"/>
      <c r="E1021" s="262"/>
      <c r="F1021" s="12"/>
      <c r="G1021" s="263"/>
      <c r="H1021" s="264"/>
      <c r="I1021" s="264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3"/>
      <c r="U1021" s="13"/>
      <c r="V1021" s="13"/>
      <c r="W1021" s="13"/>
      <c r="X1021" s="13"/>
      <c r="Y1021" s="13"/>
      <c r="Z1021" s="13"/>
    </row>
    <row r="1022" spans="1:26" ht="24.75" hidden="1" customHeight="1">
      <c r="A1022" s="12"/>
      <c r="B1022" s="12"/>
      <c r="C1022" s="12"/>
      <c r="D1022" s="12"/>
      <c r="E1022" s="262"/>
      <c r="F1022" s="12"/>
      <c r="G1022" s="263"/>
      <c r="H1022" s="264"/>
      <c r="I1022" s="264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3"/>
      <c r="U1022" s="13"/>
      <c r="V1022" s="13"/>
      <c r="W1022" s="13"/>
      <c r="X1022" s="13"/>
      <c r="Y1022" s="13"/>
      <c r="Z1022" s="13"/>
    </row>
    <row r="1023" spans="1:26" ht="24.75" hidden="1" customHeight="1">
      <c r="A1023" s="12"/>
      <c r="B1023" s="12"/>
      <c r="C1023" s="12"/>
      <c r="D1023" s="12"/>
      <c r="E1023" s="262"/>
      <c r="F1023" s="12"/>
      <c r="G1023" s="263"/>
      <c r="H1023" s="264"/>
      <c r="I1023" s="264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3"/>
      <c r="U1023" s="13"/>
      <c r="V1023" s="13"/>
      <c r="W1023" s="13"/>
      <c r="X1023" s="13"/>
      <c r="Y1023" s="13"/>
      <c r="Z1023" s="13"/>
    </row>
    <row r="1024" spans="1:26" ht="24.75" hidden="1" customHeight="1">
      <c r="A1024" s="12"/>
      <c r="B1024" s="12"/>
      <c r="C1024" s="12"/>
      <c r="D1024" s="12"/>
      <c r="E1024" s="262"/>
      <c r="F1024" s="12"/>
      <c r="G1024" s="263"/>
      <c r="H1024" s="264"/>
      <c r="I1024" s="264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3"/>
      <c r="U1024" s="13"/>
      <c r="V1024" s="13"/>
      <c r="W1024" s="13"/>
      <c r="X1024" s="13"/>
      <c r="Y1024" s="13"/>
      <c r="Z1024" s="13"/>
    </row>
    <row r="1025" spans="1:26" ht="24.75" hidden="1" customHeight="1">
      <c r="A1025" s="12"/>
      <c r="B1025" s="12"/>
      <c r="C1025" s="12"/>
      <c r="D1025" s="12"/>
      <c r="E1025" s="262"/>
      <c r="F1025" s="12"/>
      <c r="G1025" s="263"/>
      <c r="H1025" s="264"/>
      <c r="I1025" s="264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3"/>
      <c r="U1025" s="13"/>
      <c r="V1025" s="13"/>
      <c r="W1025" s="13"/>
      <c r="X1025" s="13"/>
      <c r="Y1025" s="13"/>
      <c r="Z1025" s="13"/>
    </row>
    <row r="1026" spans="1:26" ht="24.75" hidden="1" customHeight="1">
      <c r="A1026" s="12"/>
      <c r="B1026" s="12"/>
      <c r="C1026" s="12"/>
      <c r="D1026" s="12"/>
      <c r="E1026" s="262"/>
      <c r="F1026" s="12"/>
      <c r="G1026" s="263"/>
      <c r="H1026" s="264"/>
      <c r="I1026" s="264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3"/>
      <c r="U1026" s="13"/>
      <c r="V1026" s="13"/>
      <c r="W1026" s="13"/>
      <c r="X1026" s="13"/>
      <c r="Y1026" s="13"/>
      <c r="Z1026" s="13"/>
    </row>
    <row r="1027" spans="1:26" ht="24.75" hidden="1" customHeight="1">
      <c r="A1027" s="12"/>
      <c r="B1027" s="12"/>
      <c r="C1027" s="12"/>
      <c r="D1027" s="12"/>
      <c r="E1027" s="262"/>
      <c r="F1027" s="12"/>
      <c r="G1027" s="263"/>
      <c r="H1027" s="264"/>
      <c r="I1027" s="264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3"/>
      <c r="U1027" s="13"/>
      <c r="V1027" s="13"/>
      <c r="W1027" s="13"/>
      <c r="X1027" s="13"/>
      <c r="Y1027" s="13"/>
      <c r="Z1027" s="13"/>
    </row>
    <row r="1028" spans="1:26" ht="24.75" hidden="1" customHeight="1">
      <c r="A1028" s="12"/>
      <c r="B1028" s="12"/>
      <c r="C1028" s="12"/>
      <c r="D1028" s="12"/>
      <c r="E1028" s="262"/>
      <c r="F1028" s="12"/>
      <c r="G1028" s="263"/>
      <c r="H1028" s="264"/>
      <c r="I1028" s="264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3"/>
      <c r="U1028" s="13"/>
      <c r="V1028" s="13"/>
      <c r="W1028" s="13"/>
      <c r="X1028" s="13"/>
      <c r="Y1028" s="13"/>
      <c r="Z1028" s="13"/>
    </row>
    <row r="1029" spans="1:26" ht="24.75" hidden="1" customHeight="1">
      <c r="A1029" s="12"/>
      <c r="B1029" s="12"/>
      <c r="C1029" s="12"/>
      <c r="D1029" s="12"/>
      <c r="E1029" s="262"/>
      <c r="F1029" s="12"/>
      <c r="G1029" s="263"/>
      <c r="H1029" s="264"/>
      <c r="I1029" s="264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3"/>
      <c r="U1029" s="13"/>
      <c r="V1029" s="13"/>
      <c r="W1029" s="13"/>
      <c r="X1029" s="13"/>
      <c r="Y1029" s="13"/>
      <c r="Z1029" s="13"/>
    </row>
    <row r="1030" spans="1:26" ht="24.75" hidden="1" customHeight="1">
      <c r="A1030" s="12"/>
      <c r="B1030" s="12"/>
      <c r="C1030" s="12"/>
      <c r="D1030" s="12"/>
      <c r="E1030" s="262"/>
      <c r="F1030" s="12"/>
      <c r="G1030" s="263"/>
      <c r="H1030" s="264"/>
      <c r="I1030" s="264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3"/>
      <c r="U1030" s="13"/>
      <c r="V1030" s="13"/>
      <c r="W1030" s="13"/>
      <c r="X1030" s="13"/>
      <c r="Y1030" s="13"/>
      <c r="Z1030" s="13"/>
    </row>
    <row r="1031" spans="1:26" ht="24.75" hidden="1" customHeight="1">
      <c r="A1031" s="12"/>
      <c r="B1031" s="12"/>
      <c r="C1031" s="12"/>
      <c r="D1031" s="12"/>
      <c r="E1031" s="262"/>
      <c r="F1031" s="12"/>
      <c r="G1031" s="263"/>
      <c r="H1031" s="264"/>
      <c r="I1031" s="264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3"/>
      <c r="U1031" s="13"/>
      <c r="V1031" s="13"/>
      <c r="W1031" s="13"/>
      <c r="X1031" s="13"/>
      <c r="Y1031" s="13"/>
      <c r="Z1031" s="13"/>
    </row>
    <row r="1032" spans="1:26" ht="24.75" hidden="1" customHeight="1">
      <c r="A1032" s="12"/>
      <c r="B1032" s="12"/>
      <c r="C1032" s="12"/>
      <c r="D1032" s="12"/>
      <c r="E1032" s="262"/>
      <c r="F1032" s="12"/>
      <c r="G1032" s="263"/>
      <c r="H1032" s="264"/>
      <c r="I1032" s="264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3"/>
      <c r="U1032" s="13"/>
      <c r="V1032" s="13"/>
      <c r="W1032" s="13"/>
      <c r="X1032" s="13"/>
      <c r="Y1032" s="13"/>
      <c r="Z1032" s="13"/>
    </row>
    <row r="1033" spans="1:26" ht="24.75" hidden="1" customHeight="1">
      <c r="A1033" s="12"/>
      <c r="B1033" s="12"/>
      <c r="C1033" s="12"/>
      <c r="D1033" s="12"/>
      <c r="E1033" s="262"/>
      <c r="F1033" s="12"/>
      <c r="G1033" s="263"/>
      <c r="H1033" s="264"/>
      <c r="I1033" s="264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3"/>
      <c r="U1033" s="13"/>
      <c r="V1033" s="13"/>
      <c r="W1033" s="13"/>
      <c r="X1033" s="13"/>
      <c r="Y1033" s="13"/>
      <c r="Z1033" s="13"/>
    </row>
    <row r="1034" spans="1:26" ht="24.75" hidden="1" customHeight="1">
      <c r="A1034" s="12"/>
      <c r="B1034" s="12"/>
      <c r="C1034" s="12"/>
      <c r="D1034" s="12"/>
      <c r="E1034" s="262"/>
      <c r="F1034" s="12"/>
      <c r="G1034" s="263"/>
      <c r="H1034" s="264"/>
      <c r="I1034" s="264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3"/>
      <c r="U1034" s="13"/>
      <c r="V1034" s="13"/>
      <c r="W1034" s="13"/>
      <c r="X1034" s="13"/>
      <c r="Y1034" s="13"/>
      <c r="Z1034" s="13"/>
    </row>
    <row r="1035" spans="1:26" ht="24.75" hidden="1" customHeight="1">
      <c r="A1035" s="12"/>
      <c r="B1035" s="12"/>
      <c r="C1035" s="12"/>
      <c r="D1035" s="12"/>
      <c r="E1035" s="262"/>
      <c r="F1035" s="12"/>
      <c r="G1035" s="263"/>
      <c r="H1035" s="264"/>
      <c r="I1035" s="264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3"/>
      <c r="U1035" s="13"/>
      <c r="V1035" s="13"/>
      <c r="W1035" s="13"/>
      <c r="X1035" s="13"/>
      <c r="Y1035" s="13"/>
      <c r="Z1035" s="13"/>
    </row>
    <row r="1036" spans="1:26" ht="24.75" hidden="1" customHeight="1">
      <c r="A1036" s="12"/>
      <c r="B1036" s="12"/>
      <c r="C1036" s="12"/>
      <c r="D1036" s="12"/>
      <c r="E1036" s="262"/>
      <c r="F1036" s="12"/>
      <c r="G1036" s="263"/>
      <c r="H1036" s="264"/>
      <c r="I1036" s="264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3"/>
      <c r="U1036" s="13"/>
      <c r="V1036" s="13"/>
      <c r="W1036" s="13"/>
      <c r="X1036" s="13"/>
      <c r="Y1036" s="13"/>
      <c r="Z1036" s="13"/>
    </row>
    <row r="1037" spans="1:26" ht="24.75" hidden="1" customHeight="1">
      <c r="A1037" s="12"/>
      <c r="B1037" s="12"/>
      <c r="C1037" s="12"/>
      <c r="D1037" s="12"/>
      <c r="E1037" s="262"/>
      <c r="F1037" s="12"/>
      <c r="G1037" s="263"/>
      <c r="H1037" s="264"/>
      <c r="I1037" s="264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3"/>
      <c r="U1037" s="13"/>
      <c r="V1037" s="13"/>
      <c r="W1037" s="13"/>
      <c r="X1037" s="13"/>
      <c r="Y1037" s="13"/>
      <c r="Z1037" s="13"/>
    </row>
    <row r="1038" spans="1:26" ht="24.75" hidden="1" customHeight="1">
      <c r="A1038" s="12"/>
      <c r="B1038" s="12"/>
      <c r="C1038" s="12"/>
      <c r="D1038" s="12"/>
      <c r="E1038" s="262"/>
      <c r="F1038" s="12"/>
      <c r="G1038" s="263"/>
      <c r="H1038" s="264"/>
      <c r="I1038" s="264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3"/>
      <c r="U1038" s="13"/>
      <c r="V1038" s="13"/>
      <c r="W1038" s="13"/>
      <c r="X1038" s="13"/>
      <c r="Y1038" s="13"/>
      <c r="Z1038" s="13"/>
    </row>
    <row r="1039" spans="1:26" ht="24.75" hidden="1" customHeight="1">
      <c r="A1039" s="12"/>
      <c r="B1039" s="12"/>
      <c r="C1039" s="12"/>
      <c r="D1039" s="12"/>
      <c r="E1039" s="262"/>
      <c r="F1039" s="12"/>
      <c r="G1039" s="263"/>
      <c r="H1039" s="264"/>
      <c r="I1039" s="264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3"/>
      <c r="U1039" s="13"/>
      <c r="V1039" s="13"/>
      <c r="W1039" s="13"/>
      <c r="X1039" s="13"/>
      <c r="Y1039" s="13"/>
      <c r="Z1039" s="13"/>
    </row>
    <row r="1040" spans="1:26" ht="24.75" hidden="1" customHeight="1">
      <c r="A1040" s="12"/>
      <c r="B1040" s="12"/>
      <c r="C1040" s="12"/>
      <c r="D1040" s="12"/>
      <c r="E1040" s="262"/>
      <c r="F1040" s="12"/>
      <c r="G1040" s="263"/>
      <c r="H1040" s="264"/>
      <c r="I1040" s="264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3"/>
      <c r="U1040" s="13"/>
      <c r="V1040" s="13"/>
      <c r="W1040" s="13"/>
      <c r="X1040" s="13"/>
      <c r="Y1040" s="13"/>
      <c r="Z1040" s="13"/>
    </row>
    <row r="1041" spans="1:26" ht="24.75" hidden="1" customHeight="1">
      <c r="A1041" s="12"/>
      <c r="B1041" s="12"/>
      <c r="C1041" s="12"/>
      <c r="D1041" s="12"/>
      <c r="E1041" s="262"/>
      <c r="F1041" s="12"/>
      <c r="G1041" s="263"/>
      <c r="H1041" s="264"/>
      <c r="I1041" s="264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3"/>
      <c r="U1041" s="13"/>
      <c r="V1041" s="13"/>
      <c r="W1041" s="13"/>
      <c r="X1041" s="13"/>
      <c r="Y1041" s="13"/>
      <c r="Z1041" s="13"/>
    </row>
    <row r="1042" spans="1:26" ht="24.75" hidden="1" customHeight="1">
      <c r="A1042" s="12"/>
      <c r="B1042" s="12"/>
      <c r="C1042" s="12"/>
      <c r="D1042" s="12"/>
      <c r="E1042" s="262"/>
      <c r="F1042" s="12"/>
      <c r="G1042" s="263"/>
      <c r="H1042" s="264"/>
      <c r="I1042" s="264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3"/>
      <c r="U1042" s="13"/>
      <c r="V1042" s="13"/>
      <c r="W1042" s="13"/>
      <c r="X1042" s="13"/>
      <c r="Y1042" s="13"/>
      <c r="Z1042" s="13"/>
    </row>
    <row r="1043" spans="1:26" ht="24.75" hidden="1" customHeight="1">
      <c r="A1043" s="12"/>
      <c r="B1043" s="12"/>
      <c r="C1043" s="12"/>
      <c r="D1043" s="12"/>
      <c r="E1043" s="262"/>
      <c r="F1043" s="12"/>
      <c r="G1043" s="263"/>
      <c r="H1043" s="264"/>
      <c r="I1043" s="264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3"/>
      <c r="U1043" s="13"/>
      <c r="V1043" s="13"/>
      <c r="W1043" s="13"/>
      <c r="X1043" s="13"/>
      <c r="Y1043" s="13"/>
      <c r="Z1043" s="13"/>
    </row>
    <row r="1044" spans="1:26" ht="24.75" hidden="1" customHeight="1">
      <c r="A1044" s="12"/>
      <c r="B1044" s="12"/>
      <c r="C1044" s="12"/>
      <c r="D1044" s="12"/>
      <c r="E1044" s="262"/>
      <c r="F1044" s="12"/>
      <c r="G1044" s="263"/>
      <c r="H1044" s="264"/>
      <c r="I1044" s="264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3"/>
      <c r="U1044" s="13"/>
      <c r="V1044" s="13"/>
      <c r="W1044" s="13"/>
      <c r="X1044" s="13"/>
      <c r="Y1044" s="13"/>
      <c r="Z1044" s="13"/>
    </row>
    <row r="1045" spans="1:26" ht="24.75" hidden="1" customHeight="1">
      <c r="A1045" s="12"/>
      <c r="B1045" s="12"/>
      <c r="C1045" s="12"/>
      <c r="D1045" s="12"/>
      <c r="E1045" s="262"/>
      <c r="F1045" s="12"/>
      <c r="G1045" s="263"/>
      <c r="H1045" s="264"/>
      <c r="I1045" s="264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3"/>
      <c r="U1045" s="13"/>
      <c r="V1045" s="13"/>
      <c r="W1045" s="13"/>
      <c r="X1045" s="13"/>
      <c r="Y1045" s="13"/>
      <c r="Z1045" s="13"/>
    </row>
    <row r="1046" spans="1:26" ht="24.75" hidden="1" customHeight="1">
      <c r="A1046" s="12"/>
      <c r="B1046" s="12"/>
      <c r="C1046" s="12"/>
      <c r="D1046" s="12"/>
      <c r="E1046" s="262"/>
      <c r="F1046" s="12"/>
      <c r="G1046" s="263"/>
      <c r="H1046" s="264"/>
      <c r="I1046" s="264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3"/>
      <c r="U1046" s="13"/>
      <c r="V1046" s="13"/>
      <c r="W1046" s="13"/>
      <c r="X1046" s="13"/>
      <c r="Y1046" s="13"/>
      <c r="Z1046" s="13"/>
    </row>
  </sheetData>
  <autoFilter ref="A1:Z1046">
    <filterColumn colId="4">
      <filters>
        <filter val="EJ"/>
        <filter val="EJ 2015"/>
        <filter val="EJ 2016"/>
        <filter val="FRED"/>
        <filter val="joa, fred"/>
        <filter val="O k Fred"/>
        <filter val="ok dona Fred GG"/>
        <filter val="ok dona fred véro geraldine"/>
        <filter val="ok dona GG"/>
        <filter val="ok Dona GG Helmie"/>
        <filter val="ok dona-GG"/>
        <filter val="ok Fred GG"/>
        <filter val="ok GG"/>
        <filter val="ok GG Fred"/>
        <filter val="ok MIRIE -GG"/>
      </filters>
    </filterColumn>
  </autoFilter>
  <hyperlinks>
    <hyperlink ref="A19" r:id="rId1" display="mailto:paradinina@gmail.com"/>
    <hyperlink ref="A22" r:id="rId2" display="mailto:one.drop@free.fr"/>
    <hyperlink ref="A24" r:id="rId3" display="mailto:francois.guyard@solea-management.com"/>
    <hyperlink ref="A27" r:id="rId4" display="mailto:tiphaniemoreau@ajc-jazz.eu"/>
    <hyperlink ref="A39" r:id="rId5" display="mailto:isabelle.falys@annick-goutal.fr"/>
    <hyperlink ref="A51" r:id="rId6" display="mailto:alain.bessaha@paris.fr"/>
    <hyperlink ref="A53" r:id="rId7" display="mailto:ghalihadefi@hotmail.com"/>
    <hyperlink ref="A56" r:id="rId8" display="mailto:lm@laurentmignard.com"/>
    <hyperlink ref="A60" r:id="rId9" display="mailto:d.bouissou@dbmail.com"/>
    <hyperlink ref="A63" r:id="rId10" display="mailto:yvestorchinsky@yahoo.fr"/>
    <hyperlink ref="B63" r:id="rId11" display="mailto:yvestorchinsky@yahoo.fr"/>
    <hyperlink ref="A74" r:id="rId12" display="mailto:cbartolone@assemblee-nationale.fr"/>
    <hyperlink ref="A75" r:id="rId13" display="mailto:pgoujon@assemblee-nationale.fr"/>
    <hyperlink ref="A76" r:id="rId14" display="mailto:pcherki@assemblee-nationale.fr"/>
    <hyperlink ref="A77" r:id="rId15" display="mailto:alepetit@assemblee-nationale.fr"/>
    <hyperlink ref="A78" r:id="rId16" display="mailto:jccambadelis@assemblee-nationale.fr"/>
    <hyperlink ref="A79" r:id="rId17" display="mailto:plellouche@assemblee-nationale.fr"/>
    <hyperlink ref="A80" r:id="rId18" display="mailto:dbaupin@assemblee-nationale.fr"/>
    <hyperlink ref="A83" r:id="rId19" display="mailto:fcarrey-conte@assemblee-nationale.fr"/>
    <hyperlink ref="A84" r:id="rId20" display="mailto:dvaillant@assemblee-nationale.fr"/>
    <hyperlink ref="A85" r:id="rId21" display="mailto:ccaresche@assemblee-nationale.fr"/>
    <hyperlink ref="A86" r:id="rId22" display="mailto:ffillon@assemblee-nationale.fr"/>
    <hyperlink ref="A87" r:id="rId23" display="mailto:sdagoma@assemblee-nationale.fr"/>
    <hyperlink ref="A88" r:id="rId24" display="mailto:pbloche@assemblee-nationale.fr"/>
    <hyperlink ref="A89" r:id="rId25" display="mailto:jflamour@assemblee-nationale.fr"/>
    <hyperlink ref="A91" r:id="rId26" display="mailto:bdebre@assemblee-nationale.fr"/>
    <hyperlink ref="A92" r:id="rId27"/>
    <hyperlink ref="A115" r:id="rId28" display="mailto:pbaijot@l-i-d.com"/>
    <hyperlink ref="A121" r:id="rId29" display="mailto:dechocqueuse@wanadoo.fr"/>
    <hyperlink ref="A122" r:id="rId30" display="mailto:nicolas.pflug@umusic.com"/>
    <hyperlink ref="A126" r:id="rId31"/>
    <hyperlink ref="A128" r:id="rId32" display="mailto:ludovic.clement@kronenbourg.com"/>
    <hyperlink ref="A135" r:id="rId33" display="mailto:romain.boisvert@burberry.com"/>
    <hyperlink ref="A137" r:id="rId34" display="mailto:olivia.cohen@burberry.com"/>
    <hyperlink ref="A152" r:id="rId35" display="mailto:philippe.chotard@paris.fr"/>
    <hyperlink ref="A155" r:id="rId36" display="mailto:michel.richart@richart.com"/>
    <hyperlink ref="A156" r:id="rId37"/>
    <hyperlink ref="A157" r:id="rId38" display="mailto:vaeymard@christian-lacroix.com"/>
    <hyperlink ref="A160" r:id="rId39" display="mailto:philippe.nicolas@cnv.fr"/>
    <hyperlink ref="A162" r:id="rId40" display="mailto:firstgestion@wanadoo.fr"/>
    <hyperlink ref="A171" r:id="rId41" display="mailto:saralazjazz@gmail.com"/>
    <hyperlink ref="A172" r:id="rId42" display="mailto:Mathieu.Theocharis@paris.fr"/>
    <hyperlink ref="A181" r:id="rId43" display="mailto:contact@corinnebord.fr"/>
    <hyperlink ref="A182" r:id="rId44" display="mailto:gloria.bouyssou@iledefrance.fr"/>
    <hyperlink ref="A186" r:id="rId45" display="mailto:agnes.evren@paris.fr"/>
    <hyperlink ref="A213" r:id="rId46" display="mailto:valerie.sajot@radiofrance.com"/>
    <hyperlink ref="A216" r:id="rId47" display="mailto:Anne.SERODE@radiofrance.com"/>
    <hyperlink ref="A218" r:id="rId48" display="mailto:juliendellifiori@gmail.com"/>
    <hyperlink ref="A220" r:id="rId49" display="mailto:priscademarez@gmail.com"/>
    <hyperlink ref="A221" r:id="rId50" display="mailto:anne.demarque@louvre.fr"/>
    <hyperlink ref="A229" r:id="rId51" display="mailto:mgbuffet@assemblee-nationale.fr"/>
    <hyperlink ref="D229" r:id="rId52" display="http://www2.assemblee-nationale.fr/instances/resume/OMC_PO419604"/>
    <hyperlink ref="A230" r:id="rId53" display="mailto:mboutih@assemblee-nationale.fr"/>
    <hyperlink ref="A236" r:id="rId54" display="mailto:Aurelie.martzel@ecoemballages.fr"/>
    <hyperlink ref="A258" r:id="rId55" display="mailto:Herve.RIESEN@radiofrance.com"/>
    <hyperlink ref="A260" r:id="rId56" display="mailto:charlotte.bibring@radiofrance.com"/>
    <hyperlink ref="A288" r:id="rId57" display="mailto:galerie@catherinehouard.com"/>
    <hyperlink ref="A289" r:id="rId58" display="mailto:gdlma@gdarel.fr"/>
    <hyperlink ref="A290" r:id="rId59" display="mailto:Katharina.Scriba@Paris.goethe.org"/>
    <hyperlink ref="A298" r:id="rId60" display="mailto:tdecharette@guerlain.fr"/>
    <hyperlink ref="A299" r:id="rId61" display="mailto:benoit.gensollen@bnpparibas.com"/>
    <hyperlink ref="A303" r:id="rId62"/>
    <hyperlink ref="A310" r:id="rId63" display="mailto:manager@hoteldaubusson.com"/>
    <hyperlink ref="A311" r:id="rId64" display="mailto:michael_boujou@shops.hugoboss.com"/>
    <hyperlink ref="A312" r:id="rId65" display="mailto:eric_gianni@hugoboss.com"/>
    <hyperlink ref="A313" r:id="rId66" display="mailto:virginia.bahi@hugovictor.com"/>
    <hyperlink ref="A314" r:id="rId67" display="mailto:clothilde.vanuxem@hugovictor.com"/>
    <hyperlink ref="A318" r:id="rId68" display="mailto:flm@espritsaintgermain.com"/>
    <hyperlink ref="A325" r:id="rId69" display="mailto:franck@inedit-joaillier.fr"/>
    <hyperlink ref="A335" r:id="rId70" display="mailto:mariedufour166@gmail.com"/>
    <hyperlink ref="A337" r:id="rId71" display="mailto:kbonaparte@fr.loreal.com"/>
    <hyperlink ref="A341" r:id="rId72" display="mailto:restauration@eglise-sgp.org"/>
    <hyperlink ref="A350" r:id="rId73" display="mailto:hognonico@gmail.com"/>
    <hyperlink ref="A353" r:id="rId74" display="mailto:olivia@festivaljazzsaintgermainparis.com"/>
    <hyperlink ref="A361" r:id="rId75" display="mailto:loanne@festivaljazzsaintgermainparis.com"/>
    <hyperlink ref="A364" r:id="rId76" display="mailto:pascal.bouclier@sfr.fr"/>
    <hyperlink ref="A365" r:id="rId77" display="mailto:brigitte.bouclier1@sfr.fr"/>
    <hyperlink ref="A368" r:id="rId78" display="mailto:fcharbaut@espritjazz.com"/>
    <hyperlink ref="A382" r:id="rId79" display="mailto:bono.v@mac.com"/>
    <hyperlink ref="A399" r:id="rId80" display="mailto:mtm0509@gmail.com"/>
    <hyperlink ref="A437" r:id="rId81" display="mailto:sophie.leroi@pasteur.fr"/>
    <hyperlink ref="A441" r:id="rId82" display="mailto:CelineO@lesmaisonsduvoyage.com"/>
    <hyperlink ref="A446" r:id="rId83" display="mailto:giobfr@yahoo.fr"/>
    <hyperlink ref="A448" r:id="rId84" display="mailto:Contact@societe-restaurant.com"/>
    <hyperlink ref="A455" r:id="rId85" display="mailto:btq.st_germain@lancel.fr"/>
    <hyperlink ref="A469" r:id="rId86" display="mailto:sarl.lavernhe@wanadoo.fr"/>
    <hyperlink ref="A470" r:id="rId87" display="mailto:reservationprocope@blanc.net"/>
    <hyperlink ref="D472" r:id="rId88"/>
    <hyperlink ref="A475" r:id="rId89" display="mailto:contact@lesdeuxmagots.fr"/>
    <hyperlink ref="A486" r:id="rId90" display="mailto:contact@boutiquelesmontres.com"/>
    <hyperlink ref="A491" r:id="rId91" display="mailto:mfrouis@flammarion.fr"/>
    <hyperlink ref="A493" r:id="rId92" display="mailto:paris6@longchamp.com"/>
    <hyperlink ref="A495" r:id="rId93" display="mailto:helene.yang@louisvuitton.com"/>
    <hyperlink ref="A500" r:id="rId94" display="mailto:magali.administration@lucernaire.fr"/>
    <hyperlink ref="A506" r:id="rId95" display="mailto:technique@lucernaire.fr"/>
    <hyperlink ref="A510" r:id="rId96" display="mailto:Perrine.Dommange@paris.fr"/>
    <hyperlink ref="A518" r:id="rId97" display="mailto:Sylvie.Cossenet@paris.fr"/>
    <hyperlink ref="A528" r:id="rId98" display="mailto:michael.champain@paris.fr"/>
    <hyperlink ref="A533" r:id="rId99" display="mailto:caroline.ostermann@radiofrance.com"/>
    <hyperlink ref="A535" r:id="rId100" display="mailto:jean-charles.bossard@paris.fr"/>
    <hyperlink ref="A554" r:id="rId101" display="mailto:keldin@mauboussin.com"/>
    <hyperlink ref="A557" r:id="rId102" display="mailto:laurent.perrin@paris.fr"/>
    <hyperlink ref="A563" r:id="rId103" display="mailto:sp.ministre@culture.gouv.fr"/>
    <hyperlink ref="A566" r:id="rId104" display="mailto:secretariat.directeur@culture.gouv.fr"/>
    <hyperlink ref="A567" r:id="rId105" display="mailto:marie-ange.masson@culture.gouv.fr"/>
    <hyperlink ref="A569" r:id="rId106" display="mailto:Laurence.wurtz@femmes.gouv.fr"/>
    <hyperlink ref="A571" r:id="rId107" display="mailto:florence.demoy@moncler.com"/>
    <hyperlink ref="A575" r:id="rId108" display="mailto:d.jocquel@montblanc.fr"/>
    <hyperlink ref="A580" r:id="rId109" display="mailto:aline.damoiseau@culture.gouv.fr"/>
    <hyperlink ref="A581" r:id="rId110" display="mailto:POEHLMANNANNETTE@gmail.com"/>
    <hyperlink ref="A583" r:id="rId111" display="mailto:marie-france.cocheteux@culture.gouv.fr"/>
    <hyperlink ref="A584" r:id="rId112" display="mailto:elisabeth.taburet-delahaye@culture.gouv.fr"/>
    <hyperlink ref="A585" r:id="rId113" display="mailto:Axel.villechaize@culture.gouv.fr"/>
    <hyperlink ref="A592" r:id="rId114" display="mailto:pschuster@naive.fr"/>
    <hyperlink ref="A616" r:id="rId115" display="mailto:philippe.langlois@noos.fr"/>
    <hyperlink ref="A625" r:id="rId116" display="mailto:hvaillant@paul-france.com"/>
    <hyperlink ref="A626" r:id="rId117" display="mailto:cab-fed-cc@feddf.gouv.fr"/>
    <hyperlink ref="A630" r:id="rId118" display="mailto:hsiamer@cite-musique.fr"/>
    <hyperlink ref="A636" r:id="rId119"/>
    <hyperlink ref="A638" r:id="rId120" display="mailto:carine.savani@bnpparibas.com"/>
    <hyperlink ref="A639" r:id="rId121" display="mailto:jackie.cicogna@prada.com"/>
    <hyperlink ref="A662" r:id="rId122"/>
    <hyperlink ref="A663" r:id="rId123" display="mailto:g.larchet@senat.fr"/>
    <hyperlink ref="A664" r:id="rId124" display="mailto:frederic.steinmetz@bnpparibas.com"/>
    <hyperlink ref="A666" r:id="rId125" display="mailto:mc.blandin@senat.fr"/>
    <hyperlink ref="A670" r:id="rId126" display="mailto:h8189-sb11@accor.com"/>
    <hyperlink ref="A672" r:id="rId127" display="mailto:pauline.laurent@qobuz.com"/>
    <hyperlink ref="A679" r:id="rId128" display="mailto:Guillaume.Desjardins@RalphLauren.com"/>
    <hyperlink ref="A683" r:id="rId129" display="mailto:Francois.toutain@justice.fr"/>
    <hyperlink ref="A686" r:id="rId130" display="mailto:Charlotte.Plet@rivp.fr"/>
    <hyperlink ref="A693" r:id="rId131" display="mailto:thomas.vanoye@mdlz.com"/>
    <hyperlink ref="A697" r:id="rId132" display="mailto:thierry.laballestrier@sacem.fr"/>
    <hyperlink ref="A703" r:id="rId133" display="mailto:ma.mouton@senat.fr"/>
    <hyperlink ref="A704" r:id="rId134" display="mailto:b.souchon@senat.fr"/>
    <hyperlink ref="A706" r:id="rId135" display="mailto:f.seners@senat.fr"/>
    <hyperlink ref="A707" r:id="rId136" display="mailto:c.bouchoux@senat.fr"/>
    <hyperlink ref="A708" r:id="rId137" display="mailto:c.morin-desailly@senat.fr"/>
    <hyperlink ref="A709" r:id="rId138" display="mailto:jean-claude.carle@wanadoo.fr"/>
    <hyperlink ref="B709" r:id="rId139" display="http://www.senat.fr/senateur/carle_jean_claude95015c.html"/>
    <hyperlink ref="D709" r:id="rId140" display="http://www.senat.fr/commission/cult/index.html"/>
    <hyperlink ref="A711" r:id="rId141" display="mailto:jb.magner@senat.fr"/>
    <hyperlink ref="B711" r:id="rId142" display="http://www.senat.fr/senateur/magner_jacques_bernard11104d.html"/>
    <hyperlink ref="D711" r:id="rId143" display="http://www.senat.fr/commission/cult/index.html"/>
    <hyperlink ref="A712" r:id="rId144" display="mailto:b.gonthier-maurin@senat.fr"/>
    <hyperlink ref="B712" r:id="rId145" display="http://www.senat.fr/senateur/gonthier_maurin_brigitte07026q.html"/>
    <hyperlink ref="A714" r:id="rId146" display="mailto:l.duvernois@senat.fr"/>
    <hyperlink ref="B714" r:id="rId147" display="http://www.senat.fr/senateur/duvernois_louis01041n.html"/>
    <hyperlink ref="D714" r:id="rId148" display="http://www.senat.fr/commission/cult/index.html"/>
    <hyperlink ref="A715" r:id="rId149" display="mailto:ma.duchene@senat.fr"/>
    <hyperlink ref="B715" r:id="rId150" display="http://www.senat.fr/senateur/duchene_marie_annick11091r.html"/>
    <hyperlink ref="A716" r:id="rId151" display="mailto:f.laborde@senat.fr"/>
    <hyperlink ref="B716" r:id="rId152" display="http://www.senat.fr/senateur/laborde_francoise08031r.html"/>
    <hyperlink ref="A717" r:id="rId153" display="mailto:b.khiari@senat.fr"/>
    <hyperlink ref="A732" r:id="rId154" display="mailto:ayala.p@soniarykiel.fr"/>
    <hyperlink ref="A737" r:id="rId155" display="mailto:didier.lockwood@wanadoo.fr"/>
    <hyperlink ref="A741" r:id="rId156" display="mailto:culturespip78@gmail.com"/>
    <hyperlink ref="A752" r:id="rId157" display="mailto:culture2spip78@gmail.com"/>
    <hyperlink ref="A761" r:id="rId158" display="mailto:coralie.clement@swarovski.com"/>
    <hyperlink ref="A762" r:id="rId159" display="mailto:clarisse.reynaud@swarovski.com"/>
    <hyperlink ref="A775" r:id="rId160" display="mailto:alexis.mugica@lvmhwatchjewelry.com"/>
    <hyperlink ref="A778" r:id="rId161" display="mailto:marie-laetitia.gourdin@teas.eu"/>
    <hyperlink ref="A779" r:id="rId162" display="mailto:aurelien.artaud@tech4team.fr"/>
    <hyperlink ref="A783" r:id="rId163" display="mailto:c.hurault@th-vieux-colombier.fr"/>
    <hyperlink ref="A800" r:id="rId164" display="mailto:s.valette@undimancheaparis.com"/>
    <hyperlink ref="A805" r:id="rId165" display="mailto:frederic.billiet@paris-sorbonne.fr"/>
    <hyperlink ref="A806" r:id="rId166" display="mailto:frederic.billiet@paris-sorbonne.fr"/>
    <hyperlink ref="A807" r:id="rId167" display="mailto:Christine.Arnulf-Koechlin@paris-sorbonne.fr"/>
    <hyperlink ref="A808" r:id="rId168" display="mailto:barthelemy.jobert@paris-sorbonne.fr"/>
    <hyperlink ref="A816" r:id="rId169" display="mailto:e.depeyre@weezevent.com"/>
    <hyperlink ref="A821" r:id="rId170"/>
    <hyperlink ref="A3" r:id="rId171"/>
    <hyperlink ref="A50" r:id="rId172"/>
    <hyperlink ref="A263" r:id="rId173"/>
    <hyperlink ref="A538" r:id="rId174"/>
    <hyperlink ref="A550" r:id="rId175"/>
    <hyperlink ref="A539" r:id="rId176"/>
  </hyperlinks>
  <pageMargins left="0.7" right="0.7" top="0.75" bottom="0.75" header="0.3" footer="0.3"/>
  <pageSetup paperSize="9" orientation="portrait" r:id="rId1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7.3046875" defaultRowHeight="15" customHeight="1"/>
  <cols>
    <col min="1" max="1" width="46.69140625" customWidth="1"/>
    <col min="2" max="2" width="10.84375" customWidth="1"/>
    <col min="3" max="3" width="41.15234375" customWidth="1"/>
    <col min="4" max="4" width="35.84375" customWidth="1"/>
    <col min="5" max="5" width="20.15234375" customWidth="1"/>
    <col min="6" max="6" width="9.15234375" customWidth="1"/>
    <col min="7" max="9" width="10.84375" customWidth="1"/>
    <col min="10" max="10" width="3.3828125" customWidth="1"/>
    <col min="11" max="11" width="2.69140625" customWidth="1"/>
    <col min="12" max="12" width="2.84375" customWidth="1"/>
    <col min="13" max="26" width="10.84375" customWidth="1"/>
  </cols>
  <sheetData>
    <row r="1" spans="1:26" ht="12.75" customHeight="1">
      <c r="A1" s="268"/>
      <c r="B1" s="268"/>
      <c r="C1" s="268"/>
      <c r="D1" s="268"/>
      <c r="E1" s="268"/>
      <c r="F1" s="268"/>
      <c r="G1" s="268"/>
      <c r="H1" s="268"/>
      <c r="I1" s="268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24.75" customHeight="1">
      <c r="A2" s="269" t="s">
        <v>0</v>
      </c>
      <c r="B2" s="269"/>
      <c r="C2" s="269" t="s">
        <v>1</v>
      </c>
      <c r="D2" s="269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3" t="s">
        <v>8</v>
      </c>
      <c r="K2" s="270" t="s">
        <v>9</v>
      </c>
      <c r="L2" s="5" t="s">
        <v>10</v>
      </c>
      <c r="M2" s="271" t="s">
        <v>11</v>
      </c>
      <c r="N2" s="271" t="s">
        <v>12</v>
      </c>
      <c r="O2" s="271" t="s">
        <v>13</v>
      </c>
      <c r="P2" s="271" t="s">
        <v>14</v>
      </c>
      <c r="Q2" s="271" t="s">
        <v>15</v>
      </c>
      <c r="R2" s="271" t="s">
        <v>16</v>
      </c>
      <c r="S2" s="20" t="s">
        <v>5</v>
      </c>
      <c r="T2" s="12"/>
      <c r="U2" s="12"/>
      <c r="V2" s="12"/>
      <c r="W2" s="12"/>
      <c r="X2" s="12"/>
      <c r="Y2" s="12"/>
      <c r="Z2" s="12"/>
    </row>
    <row r="3" spans="1:26" ht="24.75" customHeight="1">
      <c r="A3" s="31" t="s">
        <v>2491</v>
      </c>
      <c r="B3" s="45" t="s">
        <v>2492</v>
      </c>
      <c r="C3" s="45" t="s">
        <v>2493</v>
      </c>
      <c r="D3" s="45" t="s">
        <v>2494</v>
      </c>
      <c r="E3" s="46" t="s">
        <v>2495</v>
      </c>
      <c r="F3" s="46"/>
      <c r="G3" s="28">
        <v>2015</v>
      </c>
      <c r="H3" s="29">
        <v>1</v>
      </c>
      <c r="I3" s="29"/>
      <c r="J3" s="20"/>
      <c r="K3" s="20"/>
      <c r="L3" s="20"/>
      <c r="M3" s="20"/>
      <c r="N3" s="20"/>
      <c r="O3" s="20"/>
      <c r="P3" s="20"/>
      <c r="Q3" s="20"/>
      <c r="R3" s="20"/>
      <c r="S3" s="20"/>
      <c r="T3" s="12"/>
      <c r="U3" s="12"/>
      <c r="V3" s="12"/>
      <c r="W3" s="12"/>
      <c r="X3" s="12"/>
      <c r="Y3" s="12"/>
      <c r="Z3" s="12"/>
    </row>
    <row r="4" spans="1:26" ht="24.75" customHeight="1">
      <c r="A4" s="31" t="s">
        <v>1391</v>
      </c>
      <c r="B4" s="45" t="s">
        <v>435</v>
      </c>
      <c r="C4" s="45" t="s">
        <v>1392</v>
      </c>
      <c r="D4" s="45" t="s">
        <v>1393</v>
      </c>
      <c r="E4" s="46" t="s">
        <v>181</v>
      </c>
      <c r="F4" s="46"/>
      <c r="G4" s="28">
        <v>2015</v>
      </c>
      <c r="H4" s="29">
        <v>1</v>
      </c>
      <c r="I4" s="29"/>
      <c r="J4" s="20"/>
      <c r="K4" s="20"/>
      <c r="L4" s="20"/>
      <c r="M4" s="20"/>
      <c r="N4" s="20"/>
      <c r="O4" s="20"/>
      <c r="P4" s="20">
        <v>1</v>
      </c>
      <c r="Q4" s="20"/>
      <c r="R4" s="20"/>
      <c r="S4" s="20"/>
      <c r="T4" s="12"/>
      <c r="U4" s="12"/>
      <c r="V4" s="12"/>
      <c r="W4" s="12"/>
      <c r="X4" s="12"/>
      <c r="Y4" s="12"/>
      <c r="Z4" s="12"/>
    </row>
    <row r="5" spans="1:26" ht="24.75" customHeight="1">
      <c r="A5" s="26" t="s">
        <v>47</v>
      </c>
      <c r="B5" s="26" t="s">
        <v>48</v>
      </c>
      <c r="C5" s="26" t="s">
        <v>49</v>
      </c>
      <c r="D5" s="26" t="s">
        <v>50</v>
      </c>
      <c r="E5" s="27" t="s">
        <v>51</v>
      </c>
      <c r="F5" s="27" t="s">
        <v>139</v>
      </c>
      <c r="G5" s="28">
        <v>2015</v>
      </c>
      <c r="H5" s="29">
        <v>1</v>
      </c>
      <c r="I5" s="29">
        <v>0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12"/>
      <c r="U5" s="12"/>
      <c r="V5" s="12"/>
      <c r="W5" s="12"/>
      <c r="X5" s="12"/>
      <c r="Y5" s="12"/>
      <c r="Z5" s="12"/>
    </row>
    <row r="6" spans="1:26" ht="24.75" customHeight="1">
      <c r="A6" s="26" t="s">
        <v>1264</v>
      </c>
      <c r="B6" s="26" t="s">
        <v>968</v>
      </c>
      <c r="C6" s="26" t="s">
        <v>1265</v>
      </c>
      <c r="D6" s="26" t="s">
        <v>1266</v>
      </c>
      <c r="E6" s="27" t="s">
        <v>1267</v>
      </c>
      <c r="F6" s="27"/>
      <c r="G6" s="28">
        <v>2015</v>
      </c>
      <c r="H6" s="29">
        <v>1</v>
      </c>
      <c r="I6" s="29">
        <v>1</v>
      </c>
      <c r="J6" s="20"/>
      <c r="K6" s="20"/>
      <c r="L6" s="20"/>
      <c r="M6" s="20"/>
      <c r="N6" s="20"/>
      <c r="O6" s="20"/>
      <c r="P6" s="20" t="s">
        <v>147</v>
      </c>
      <c r="Q6" s="20"/>
      <c r="R6" s="20"/>
      <c r="S6" s="20"/>
      <c r="T6" s="12"/>
      <c r="U6" s="12"/>
      <c r="V6" s="12"/>
      <c r="W6" s="12"/>
      <c r="X6" s="12"/>
      <c r="Y6" s="12"/>
      <c r="Z6" s="12"/>
    </row>
    <row r="7" spans="1:26" ht="24.75" customHeight="1">
      <c r="A7" s="272" t="s">
        <v>60</v>
      </c>
      <c r="B7" s="26" t="s">
        <v>61</v>
      </c>
      <c r="C7" s="26" t="s">
        <v>62</v>
      </c>
      <c r="D7" s="26" t="s">
        <v>63</v>
      </c>
      <c r="E7" s="27" t="s">
        <v>64</v>
      </c>
      <c r="F7" s="27" t="s">
        <v>139</v>
      </c>
      <c r="G7" s="28">
        <v>2015</v>
      </c>
      <c r="H7" s="29">
        <v>1</v>
      </c>
      <c r="I7" s="29"/>
      <c r="J7" s="20"/>
      <c r="K7" s="20"/>
      <c r="L7" s="20"/>
      <c r="M7" s="20"/>
      <c r="N7" s="20"/>
      <c r="O7" s="20"/>
      <c r="P7" s="20"/>
      <c r="Q7" s="20"/>
      <c r="R7" s="20"/>
      <c r="S7" s="20"/>
      <c r="T7" s="12"/>
      <c r="U7" s="12"/>
      <c r="V7" s="12"/>
      <c r="W7" s="12"/>
      <c r="X7" s="12"/>
      <c r="Y7" s="12"/>
      <c r="Z7" s="12"/>
    </row>
    <row r="8" spans="1:26" ht="24.75" customHeight="1">
      <c r="A8" s="273" t="s">
        <v>1397</v>
      </c>
      <c r="B8" s="26" t="s">
        <v>44</v>
      </c>
      <c r="C8" s="26" t="s">
        <v>1398</v>
      </c>
      <c r="D8" s="45" t="s">
        <v>1399</v>
      </c>
      <c r="E8" s="27" t="s">
        <v>843</v>
      </c>
      <c r="F8" s="27"/>
      <c r="G8" s="28">
        <v>2015</v>
      </c>
      <c r="H8" s="28">
        <v>1</v>
      </c>
      <c r="I8" s="29"/>
      <c r="J8" s="20"/>
      <c r="K8" s="20"/>
      <c r="L8" s="20"/>
      <c r="M8" s="20"/>
      <c r="N8" s="20"/>
      <c r="O8" s="20"/>
      <c r="P8" s="20"/>
      <c r="Q8" s="20"/>
      <c r="R8" s="20"/>
      <c r="S8" s="20"/>
      <c r="T8" s="12"/>
      <c r="U8" s="12"/>
      <c r="V8" s="12"/>
      <c r="W8" s="12"/>
      <c r="X8" s="12"/>
      <c r="Y8" s="12"/>
      <c r="Z8" s="12"/>
    </row>
    <row r="9" spans="1:26" ht="24.75" customHeight="1">
      <c r="A9" s="31" t="s">
        <v>1322</v>
      </c>
      <c r="B9" s="90" t="s">
        <v>227</v>
      </c>
      <c r="C9" s="31" t="s">
        <v>1323</v>
      </c>
      <c r="D9" s="31" t="s">
        <v>1324</v>
      </c>
      <c r="E9" s="46" t="s">
        <v>51</v>
      </c>
      <c r="F9" s="46" t="s">
        <v>139</v>
      </c>
      <c r="G9" s="28">
        <v>2015</v>
      </c>
      <c r="H9" s="29">
        <v>1</v>
      </c>
      <c r="I9" s="29">
        <v>0</v>
      </c>
      <c r="J9" s="58"/>
      <c r="K9" s="58"/>
      <c r="L9" s="58"/>
      <c r="M9" s="58"/>
      <c r="N9" s="58"/>
      <c r="O9" s="58"/>
      <c r="P9" s="58"/>
      <c r="Q9" s="58"/>
      <c r="R9" s="58"/>
      <c r="S9" s="58"/>
      <c r="T9" s="12"/>
      <c r="U9" s="12"/>
      <c r="V9" s="12"/>
      <c r="W9" s="12"/>
      <c r="X9" s="12"/>
      <c r="Y9" s="12"/>
      <c r="Z9" s="12"/>
    </row>
    <row r="10" spans="1:26" ht="24.75" customHeight="1">
      <c r="A10" s="26" t="s">
        <v>83</v>
      </c>
      <c r="B10" s="26" t="s">
        <v>84</v>
      </c>
      <c r="C10" s="26" t="s">
        <v>85</v>
      </c>
      <c r="D10" s="45" t="s">
        <v>86</v>
      </c>
      <c r="E10" s="46" t="s">
        <v>87</v>
      </c>
      <c r="F10" s="27"/>
      <c r="G10" s="28">
        <v>2015</v>
      </c>
      <c r="H10" s="29">
        <v>1</v>
      </c>
      <c r="I10" s="2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2"/>
      <c r="U10" s="12"/>
      <c r="V10" s="12"/>
      <c r="W10" s="12"/>
      <c r="X10" s="12"/>
      <c r="Y10" s="12"/>
      <c r="Z10" s="12"/>
    </row>
    <row r="11" spans="1:26" ht="24.75" customHeight="1">
      <c r="A11" s="273" t="s">
        <v>1381</v>
      </c>
      <c r="B11" s="45" t="s">
        <v>1382</v>
      </c>
      <c r="C11" s="45" t="s">
        <v>184</v>
      </c>
      <c r="D11" s="45" t="s">
        <v>1383</v>
      </c>
      <c r="E11" s="46" t="s">
        <v>1384</v>
      </c>
      <c r="F11" s="46"/>
      <c r="G11" s="28">
        <v>2015</v>
      </c>
      <c r="H11" s="29">
        <v>1</v>
      </c>
      <c r="I11" s="29">
        <v>1</v>
      </c>
      <c r="J11" s="20"/>
      <c r="K11" s="20"/>
      <c r="L11" s="20"/>
      <c r="M11" s="20"/>
      <c r="N11" s="20"/>
      <c r="O11" s="20"/>
      <c r="P11" s="20"/>
      <c r="Q11" s="20" t="s">
        <v>147</v>
      </c>
      <c r="R11" s="20"/>
      <c r="S11" s="20"/>
      <c r="T11" s="12"/>
      <c r="U11" s="12"/>
      <c r="V11" s="12"/>
      <c r="W11" s="12"/>
      <c r="X11" s="12"/>
      <c r="Y11" s="12"/>
      <c r="Z11" s="12"/>
    </row>
    <row r="12" spans="1:26" ht="24.75" customHeight="1">
      <c r="A12" s="274" t="s">
        <v>126</v>
      </c>
      <c r="B12" s="62" t="s">
        <v>127</v>
      </c>
      <c r="C12" s="62" t="s">
        <v>128</v>
      </c>
      <c r="D12" s="62" t="s">
        <v>129</v>
      </c>
      <c r="E12" s="63" t="s">
        <v>130</v>
      </c>
      <c r="F12" s="63"/>
      <c r="G12" s="28">
        <v>2015</v>
      </c>
      <c r="H12" s="29">
        <v>1</v>
      </c>
      <c r="I12" s="2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2"/>
      <c r="U12" s="12"/>
      <c r="V12" s="12"/>
      <c r="W12" s="12"/>
      <c r="X12" s="12"/>
      <c r="Y12" s="12"/>
      <c r="Z12" s="12"/>
    </row>
    <row r="13" spans="1:26" ht="24.75" customHeight="1">
      <c r="A13" s="26" t="s">
        <v>131</v>
      </c>
      <c r="B13" s="26" t="s">
        <v>132</v>
      </c>
      <c r="C13" s="26" t="s">
        <v>133</v>
      </c>
      <c r="D13" s="26" t="s">
        <v>134</v>
      </c>
      <c r="E13" s="27" t="s">
        <v>51</v>
      </c>
      <c r="F13" s="27" t="s">
        <v>139</v>
      </c>
      <c r="G13" s="28">
        <v>2015</v>
      </c>
      <c r="H13" s="29">
        <v>1</v>
      </c>
      <c r="I13" s="29">
        <v>1</v>
      </c>
      <c r="J13" s="20"/>
      <c r="K13" s="20"/>
      <c r="L13" s="20"/>
      <c r="M13" s="20"/>
      <c r="N13" s="20"/>
      <c r="O13" s="20"/>
      <c r="P13" s="20"/>
      <c r="Q13" s="20"/>
      <c r="R13" s="20" t="s">
        <v>147</v>
      </c>
      <c r="S13" s="20"/>
      <c r="T13" s="12"/>
      <c r="U13" s="12"/>
      <c r="V13" s="12"/>
      <c r="W13" s="12"/>
      <c r="X13" s="12"/>
      <c r="Y13" s="12"/>
      <c r="Z13" s="12"/>
    </row>
    <row r="14" spans="1:26" ht="24.75" customHeight="1">
      <c r="A14" s="272" t="s">
        <v>135</v>
      </c>
      <c r="B14" s="64" t="s">
        <v>136</v>
      </c>
      <c r="C14" s="64" t="s">
        <v>137</v>
      </c>
      <c r="D14" s="64" t="s">
        <v>138</v>
      </c>
      <c r="E14" s="46" t="s">
        <v>24</v>
      </c>
      <c r="F14" s="27" t="s">
        <v>139</v>
      </c>
      <c r="G14" s="28">
        <v>2015</v>
      </c>
      <c r="H14" s="29">
        <v>1</v>
      </c>
      <c r="I14" s="29">
        <v>1</v>
      </c>
      <c r="J14" s="58"/>
      <c r="K14" s="58"/>
      <c r="L14" s="58"/>
      <c r="M14" s="58" t="s">
        <v>147</v>
      </c>
      <c r="N14" s="58"/>
      <c r="O14" s="58"/>
      <c r="P14" s="58"/>
      <c r="Q14" s="58"/>
      <c r="R14" s="58"/>
      <c r="S14" s="58"/>
      <c r="T14" s="12"/>
      <c r="U14" s="12"/>
      <c r="V14" s="12"/>
      <c r="W14" s="12"/>
      <c r="X14" s="12"/>
      <c r="Y14" s="12"/>
      <c r="Z14" s="12"/>
    </row>
    <row r="15" spans="1:26" ht="24.75" customHeight="1">
      <c r="A15" s="31" t="s">
        <v>1301</v>
      </c>
      <c r="B15" s="45" t="s">
        <v>619</v>
      </c>
      <c r="C15" s="45" t="s">
        <v>1302</v>
      </c>
      <c r="D15" s="45" t="s">
        <v>1303</v>
      </c>
      <c r="E15" s="46" t="s">
        <v>51</v>
      </c>
      <c r="F15" s="46" t="s">
        <v>139</v>
      </c>
      <c r="G15" s="28">
        <v>2015</v>
      </c>
      <c r="H15" s="29">
        <v>1</v>
      </c>
      <c r="I15" s="2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2"/>
      <c r="U15" s="12"/>
      <c r="V15" s="12"/>
      <c r="W15" s="12"/>
      <c r="X15" s="12"/>
      <c r="Y15" s="12"/>
      <c r="Z15" s="12"/>
    </row>
    <row r="16" spans="1:26" ht="24.75" customHeight="1">
      <c r="A16" s="64" t="s">
        <v>2496</v>
      </c>
      <c r="B16" s="64" t="s">
        <v>178</v>
      </c>
      <c r="C16" s="64" t="s">
        <v>2497</v>
      </c>
      <c r="D16" s="64" t="s">
        <v>2498</v>
      </c>
      <c r="E16" s="46" t="s">
        <v>130</v>
      </c>
      <c r="F16" s="27" t="s">
        <v>139</v>
      </c>
      <c r="G16" s="28">
        <v>2015</v>
      </c>
      <c r="H16" s="29">
        <v>1</v>
      </c>
      <c r="I16" s="29">
        <v>1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12"/>
      <c r="U16" s="12"/>
      <c r="V16" s="12"/>
      <c r="W16" s="12"/>
      <c r="X16" s="12"/>
      <c r="Y16" s="12"/>
      <c r="Z16" s="12"/>
    </row>
    <row r="17" spans="1:26" ht="24.75" customHeight="1">
      <c r="A17" s="31" t="s">
        <v>1362</v>
      </c>
      <c r="B17" s="45" t="s">
        <v>1363</v>
      </c>
      <c r="C17" s="45" t="s">
        <v>1364</v>
      </c>
      <c r="D17" s="26" t="s">
        <v>50</v>
      </c>
      <c r="E17" s="46" t="s">
        <v>2499</v>
      </c>
      <c r="F17" s="46"/>
      <c r="G17" s="28">
        <v>2015</v>
      </c>
      <c r="H17" s="29">
        <v>1</v>
      </c>
      <c r="I17" s="29">
        <v>1</v>
      </c>
      <c r="J17" s="20"/>
      <c r="K17" s="20"/>
      <c r="L17" s="20"/>
      <c r="M17" s="20"/>
      <c r="N17" s="20" t="s">
        <v>147</v>
      </c>
      <c r="O17" s="20"/>
      <c r="P17" s="20"/>
      <c r="Q17" s="20"/>
      <c r="R17" s="20"/>
      <c r="S17" s="20"/>
      <c r="T17" s="12"/>
      <c r="U17" s="12"/>
      <c r="V17" s="12"/>
      <c r="W17" s="12"/>
      <c r="X17" s="12"/>
      <c r="Y17" s="12"/>
      <c r="Z17" s="12"/>
    </row>
    <row r="18" spans="1:26" ht="24.75" customHeight="1">
      <c r="A18" s="31" t="s">
        <v>190</v>
      </c>
      <c r="B18" s="45" t="s">
        <v>191</v>
      </c>
      <c r="C18" s="45" t="s">
        <v>192</v>
      </c>
      <c r="D18" s="26" t="s">
        <v>50</v>
      </c>
      <c r="E18" s="27" t="s">
        <v>51</v>
      </c>
      <c r="F18" s="27" t="s">
        <v>139</v>
      </c>
      <c r="G18" s="28">
        <v>2015</v>
      </c>
      <c r="H18" s="29">
        <v>1</v>
      </c>
      <c r="I18" s="29">
        <v>1</v>
      </c>
      <c r="J18" s="20"/>
      <c r="K18" s="20"/>
      <c r="L18" s="20"/>
      <c r="M18" s="20"/>
      <c r="N18" s="20" t="s">
        <v>147</v>
      </c>
      <c r="O18" s="20"/>
      <c r="P18" s="20"/>
      <c r="Q18" s="20"/>
      <c r="R18" s="20"/>
      <c r="S18" s="20"/>
      <c r="T18" s="12"/>
      <c r="U18" s="12"/>
      <c r="V18" s="12"/>
      <c r="W18" s="12"/>
      <c r="X18" s="12"/>
      <c r="Y18" s="12"/>
      <c r="Z18" s="12"/>
    </row>
    <row r="19" spans="1:26" ht="24.75" customHeight="1">
      <c r="A19" s="275" t="s">
        <v>1421</v>
      </c>
      <c r="B19" s="45" t="s">
        <v>229</v>
      </c>
      <c r="C19" s="45" t="s">
        <v>1422</v>
      </c>
      <c r="D19" s="45" t="s">
        <v>2500</v>
      </c>
      <c r="E19" s="46" t="s">
        <v>181</v>
      </c>
      <c r="F19" s="46" t="s">
        <v>139</v>
      </c>
      <c r="G19" s="28">
        <v>2015</v>
      </c>
      <c r="H19" s="29">
        <v>1</v>
      </c>
      <c r="I19" s="29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12"/>
      <c r="U19" s="12"/>
      <c r="V19" s="12"/>
      <c r="W19" s="12"/>
      <c r="X19" s="12"/>
      <c r="Y19" s="12"/>
      <c r="Z19" s="12"/>
    </row>
    <row r="20" spans="1:26" ht="24.75" customHeight="1">
      <c r="A20" s="111" t="s">
        <v>2501</v>
      </c>
      <c r="B20" s="111" t="s">
        <v>2502</v>
      </c>
      <c r="C20" s="111" t="s">
        <v>2503</v>
      </c>
      <c r="D20" s="111" t="s">
        <v>2504</v>
      </c>
      <c r="E20" s="242" t="s">
        <v>804</v>
      </c>
      <c r="F20" s="242"/>
      <c r="G20" s="28">
        <v>2015</v>
      </c>
      <c r="H20" s="29">
        <v>1</v>
      </c>
      <c r="I20" s="29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2"/>
      <c r="U20" s="12"/>
      <c r="V20" s="12"/>
      <c r="W20" s="12"/>
      <c r="X20" s="12"/>
      <c r="Y20" s="12"/>
      <c r="Z20" s="12"/>
    </row>
    <row r="21" spans="1:26" ht="24.75" customHeight="1">
      <c r="A21" s="84" t="str">
        <f>HYPERLINK("mailto:bono.v@mac.com","bono.v@mac.com")</f>
        <v>bono.v@mac.com</v>
      </c>
      <c r="B21" s="45" t="s">
        <v>227</v>
      </c>
      <c r="C21" s="45" t="s">
        <v>1262</v>
      </c>
      <c r="D21" s="45" t="s">
        <v>368</v>
      </c>
      <c r="E21" s="46" t="s">
        <v>1263</v>
      </c>
      <c r="F21" s="46"/>
      <c r="G21" s="28">
        <v>2015</v>
      </c>
      <c r="H21" s="29">
        <v>1</v>
      </c>
      <c r="I21" s="29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12"/>
      <c r="U21" s="12"/>
      <c r="V21" s="12"/>
      <c r="W21" s="12"/>
      <c r="X21" s="12"/>
      <c r="Y21" s="12"/>
      <c r="Z21" s="12"/>
    </row>
    <row r="22" spans="1:26" ht="24.75" customHeight="1">
      <c r="A22" s="90" t="s">
        <v>263</v>
      </c>
      <c r="B22" s="90" t="s">
        <v>264</v>
      </c>
      <c r="C22" s="90" t="s">
        <v>265</v>
      </c>
      <c r="D22" s="90" t="s">
        <v>266</v>
      </c>
      <c r="E22" s="46" t="s">
        <v>42</v>
      </c>
      <c r="F22" s="27"/>
      <c r="G22" s="28">
        <v>2015</v>
      </c>
      <c r="H22" s="29">
        <v>1</v>
      </c>
      <c r="I22" s="2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2"/>
      <c r="U22" s="12"/>
      <c r="V22" s="12"/>
      <c r="W22" s="12"/>
      <c r="X22" s="12"/>
      <c r="Y22" s="12"/>
      <c r="Z22" s="12"/>
    </row>
    <row r="23" spans="1:26" ht="24.75" customHeight="1">
      <c r="A23" s="64" t="s">
        <v>297</v>
      </c>
      <c r="B23" s="64" t="s">
        <v>298</v>
      </c>
      <c r="C23" s="64" t="s">
        <v>299</v>
      </c>
      <c r="D23" s="64" t="s">
        <v>300</v>
      </c>
      <c r="E23" s="46" t="s">
        <v>42</v>
      </c>
      <c r="F23" s="27"/>
      <c r="G23" s="28">
        <v>2015</v>
      </c>
      <c r="H23" s="29">
        <v>1</v>
      </c>
      <c r="I23" s="2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2"/>
      <c r="U23" s="12"/>
      <c r="V23" s="12"/>
      <c r="W23" s="12"/>
      <c r="X23" s="12"/>
      <c r="Y23" s="12"/>
      <c r="Z23" s="12"/>
    </row>
    <row r="24" spans="1:26" ht="24.75" customHeight="1">
      <c r="A24" s="26" t="s">
        <v>2488</v>
      </c>
      <c r="B24" s="26" t="s">
        <v>1378</v>
      </c>
      <c r="C24" s="26" t="s">
        <v>2489</v>
      </c>
      <c r="D24" s="26"/>
      <c r="E24" s="27" t="s">
        <v>804</v>
      </c>
      <c r="F24" s="27"/>
      <c r="G24" s="28">
        <v>2015</v>
      </c>
      <c r="H24" s="29">
        <v>1</v>
      </c>
      <c r="I24" s="29">
        <v>1</v>
      </c>
      <c r="J24" s="20"/>
      <c r="K24" s="20"/>
      <c r="L24" s="20"/>
      <c r="M24" s="20"/>
      <c r="N24" s="20"/>
      <c r="O24" s="20"/>
      <c r="P24" s="20" t="s">
        <v>147</v>
      </c>
      <c r="Q24" s="20"/>
      <c r="R24" s="20"/>
      <c r="S24" s="20"/>
      <c r="T24" s="12"/>
      <c r="U24" s="12"/>
      <c r="V24" s="12"/>
      <c r="W24" s="12"/>
      <c r="X24" s="12"/>
      <c r="Y24" s="12"/>
      <c r="Z24" s="12"/>
    </row>
    <row r="25" spans="1:26" ht="24.75" customHeight="1">
      <c r="A25" s="31" t="s">
        <v>1340</v>
      </c>
      <c r="B25" s="45" t="s">
        <v>291</v>
      </c>
      <c r="C25" s="45" t="s">
        <v>1341</v>
      </c>
      <c r="D25" s="45" t="s">
        <v>1342</v>
      </c>
      <c r="E25" s="46" t="s">
        <v>1337</v>
      </c>
      <c r="F25" s="46"/>
      <c r="G25" s="28">
        <v>2015</v>
      </c>
      <c r="H25" s="29">
        <v>1</v>
      </c>
      <c r="I25" s="2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2"/>
      <c r="U25" s="12"/>
      <c r="V25" s="12"/>
      <c r="W25" s="12"/>
      <c r="X25" s="12"/>
      <c r="Y25" s="12"/>
      <c r="Z25" s="12"/>
    </row>
    <row r="26" spans="1:26" ht="24.75" customHeight="1">
      <c r="A26" s="275" t="s">
        <v>1284</v>
      </c>
      <c r="B26" s="45" t="s">
        <v>815</v>
      </c>
      <c r="C26" s="45" t="s">
        <v>1285</v>
      </c>
      <c r="D26" s="45" t="s">
        <v>1286</v>
      </c>
      <c r="E26" s="46" t="s">
        <v>130</v>
      </c>
      <c r="F26" s="46"/>
      <c r="G26" s="28">
        <v>2015</v>
      </c>
      <c r="H26" s="29">
        <v>1</v>
      </c>
      <c r="I26" s="2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2"/>
      <c r="U26" s="12"/>
      <c r="V26" s="12"/>
      <c r="W26" s="12"/>
      <c r="X26" s="12"/>
      <c r="Y26" s="12"/>
      <c r="Z26" s="12"/>
    </row>
    <row r="27" spans="1:26" ht="24.75" customHeight="1">
      <c r="A27" s="275" t="s">
        <v>365</v>
      </c>
      <c r="B27" s="45" t="s">
        <v>366</v>
      </c>
      <c r="C27" s="45" t="s">
        <v>367</v>
      </c>
      <c r="D27" s="45" t="s">
        <v>368</v>
      </c>
      <c r="E27" s="46" t="s">
        <v>369</v>
      </c>
      <c r="F27" s="46"/>
      <c r="G27" s="28">
        <v>2015</v>
      </c>
      <c r="H27" s="29">
        <v>1</v>
      </c>
      <c r="I27" s="2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12"/>
      <c r="U27" s="12"/>
      <c r="V27" s="12"/>
      <c r="W27" s="12"/>
      <c r="X27" s="12"/>
      <c r="Y27" s="12"/>
      <c r="Z27" s="12"/>
    </row>
    <row r="28" spans="1:26" ht="24.75" customHeight="1">
      <c r="A28" s="276" t="s">
        <v>424</v>
      </c>
      <c r="B28" s="62" t="s">
        <v>425</v>
      </c>
      <c r="C28" s="62" t="s">
        <v>426</v>
      </c>
      <c r="D28" s="62" t="s">
        <v>427</v>
      </c>
      <c r="E28" s="63" t="s">
        <v>428</v>
      </c>
      <c r="F28" s="63"/>
      <c r="G28" s="28">
        <v>2015</v>
      </c>
      <c r="H28" s="29">
        <v>1</v>
      </c>
      <c r="I28" s="2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2"/>
      <c r="U28" s="12"/>
      <c r="V28" s="12"/>
      <c r="W28" s="12"/>
      <c r="X28" s="12"/>
      <c r="Y28" s="12"/>
      <c r="Z28" s="12"/>
    </row>
    <row r="29" spans="1:26" ht="24.75" customHeight="1">
      <c r="A29" s="272" t="s">
        <v>471</v>
      </c>
      <c r="B29" s="62" t="s">
        <v>472</v>
      </c>
      <c r="C29" s="62" t="s">
        <v>473</v>
      </c>
      <c r="D29" s="62" t="s">
        <v>474</v>
      </c>
      <c r="E29" s="63" t="s">
        <v>130</v>
      </c>
      <c r="F29" s="63"/>
      <c r="G29" s="28">
        <v>2015</v>
      </c>
      <c r="H29" s="29">
        <v>1</v>
      </c>
      <c r="I29" s="29">
        <v>1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12"/>
      <c r="U29" s="12"/>
      <c r="V29" s="12"/>
      <c r="W29" s="12"/>
      <c r="X29" s="12"/>
      <c r="Y29" s="12"/>
      <c r="Z29" s="12"/>
    </row>
    <row r="30" spans="1:26" ht="24.75" customHeight="1">
      <c r="A30" s="272" t="s">
        <v>499</v>
      </c>
      <c r="B30" s="62" t="s">
        <v>500</v>
      </c>
      <c r="C30" s="62" t="s">
        <v>501</v>
      </c>
      <c r="D30" s="62" t="s">
        <v>502</v>
      </c>
      <c r="E30" s="63" t="s">
        <v>456</v>
      </c>
      <c r="F30" s="63" t="s">
        <v>139</v>
      </c>
      <c r="G30" s="28">
        <v>2015</v>
      </c>
      <c r="H30" s="29">
        <v>1</v>
      </c>
      <c r="I30" s="29">
        <v>1</v>
      </c>
      <c r="J30" s="20"/>
      <c r="K30" s="20"/>
      <c r="L30" s="20"/>
      <c r="M30" s="20"/>
      <c r="N30" s="20"/>
      <c r="O30" s="20"/>
      <c r="P30" s="20" t="s">
        <v>147</v>
      </c>
      <c r="Q30" s="20"/>
      <c r="R30" s="20"/>
      <c r="S30" s="20"/>
      <c r="T30" s="12"/>
      <c r="U30" s="12"/>
      <c r="V30" s="12"/>
      <c r="W30" s="12"/>
      <c r="X30" s="12"/>
      <c r="Y30" s="12"/>
      <c r="Z30" s="12"/>
    </row>
    <row r="31" spans="1:26" ht="24.75" customHeight="1">
      <c r="A31" s="31" t="s">
        <v>503</v>
      </c>
      <c r="B31" s="45" t="s">
        <v>113</v>
      </c>
      <c r="C31" s="45" t="s">
        <v>504</v>
      </c>
      <c r="D31" s="45" t="s">
        <v>505</v>
      </c>
      <c r="E31" s="46" t="s">
        <v>130</v>
      </c>
      <c r="F31" s="46"/>
      <c r="G31" s="28">
        <v>2015</v>
      </c>
      <c r="H31" s="29">
        <v>1</v>
      </c>
      <c r="I31" s="29">
        <v>1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2"/>
      <c r="U31" s="12"/>
      <c r="V31" s="12"/>
      <c r="W31" s="12"/>
      <c r="X31" s="12"/>
      <c r="Y31" s="12"/>
      <c r="Z31" s="12"/>
    </row>
    <row r="32" spans="1:26" ht="24.75" customHeight="1">
      <c r="A32" s="275" t="s">
        <v>1304</v>
      </c>
      <c r="B32" s="45" t="s">
        <v>894</v>
      </c>
      <c r="C32" s="45" t="s">
        <v>2505</v>
      </c>
      <c r="D32" s="45" t="s">
        <v>1306</v>
      </c>
      <c r="E32" s="46" t="s">
        <v>130</v>
      </c>
      <c r="F32" s="46"/>
      <c r="G32" s="28">
        <v>2015</v>
      </c>
      <c r="H32" s="29">
        <v>1</v>
      </c>
      <c r="I32" s="2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12"/>
      <c r="U32" s="12"/>
      <c r="V32" s="12"/>
      <c r="W32" s="12"/>
      <c r="X32" s="12"/>
      <c r="Y32" s="12"/>
      <c r="Z32" s="12"/>
    </row>
    <row r="33" spans="1:26" ht="24.75" customHeight="1">
      <c r="A33" s="277" t="s">
        <v>2506</v>
      </c>
      <c r="B33" s="26" t="s">
        <v>206</v>
      </c>
      <c r="C33" s="26" t="s">
        <v>1347</v>
      </c>
      <c r="D33" s="26" t="s">
        <v>1259</v>
      </c>
      <c r="E33" s="27" t="s">
        <v>51</v>
      </c>
      <c r="F33" s="27" t="s">
        <v>139</v>
      </c>
      <c r="G33" s="28">
        <v>2015</v>
      </c>
      <c r="H33" s="29">
        <v>1</v>
      </c>
      <c r="I33" s="29">
        <v>2</v>
      </c>
      <c r="J33" s="12"/>
      <c r="K33" s="12"/>
      <c r="L33" s="12"/>
      <c r="M33" s="12"/>
      <c r="N33" s="12"/>
      <c r="O33" s="12"/>
      <c r="P33" s="12"/>
      <c r="Q33" s="12"/>
      <c r="R33" s="12" t="s">
        <v>147</v>
      </c>
      <c r="S33" s="12"/>
      <c r="T33" s="12"/>
      <c r="U33" s="12"/>
      <c r="V33" s="12"/>
      <c r="W33" s="12"/>
      <c r="X33" s="12"/>
      <c r="Y33" s="12"/>
      <c r="Z33" s="12"/>
    </row>
    <row r="34" spans="1:26" ht="24.75" customHeight="1">
      <c r="A34" s="272" t="s">
        <v>605</v>
      </c>
      <c r="B34" s="45" t="s">
        <v>606</v>
      </c>
      <c r="C34" s="45" t="s">
        <v>607</v>
      </c>
      <c r="D34" s="45" t="s">
        <v>608</v>
      </c>
      <c r="E34" s="46" t="s">
        <v>609</v>
      </c>
      <c r="F34" s="46"/>
      <c r="G34" s="28">
        <v>2015</v>
      </c>
      <c r="H34" s="29">
        <v>1</v>
      </c>
      <c r="I34" s="29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24.75" customHeight="1">
      <c r="A35" s="272" t="s">
        <v>2507</v>
      </c>
      <c r="B35" s="105" t="s">
        <v>619</v>
      </c>
      <c r="C35" s="105" t="s">
        <v>620</v>
      </c>
      <c r="D35" s="62" t="s">
        <v>621</v>
      </c>
      <c r="E35" s="63" t="s">
        <v>622</v>
      </c>
      <c r="F35" s="63"/>
      <c r="G35" s="28">
        <v>2015</v>
      </c>
      <c r="H35" s="29">
        <v>1</v>
      </c>
      <c r="I35" s="106"/>
      <c r="J35" s="13"/>
      <c r="K35" s="227"/>
      <c r="L35" s="228"/>
      <c r="M35" s="13"/>
      <c r="N35" s="13"/>
      <c r="O35" s="227"/>
      <c r="P35" s="228"/>
      <c r="Q35" s="13"/>
      <c r="R35" s="13"/>
      <c r="S35" s="227"/>
      <c r="T35" s="12"/>
      <c r="U35" s="12"/>
      <c r="V35" s="12"/>
      <c r="W35" s="12"/>
      <c r="X35" s="12"/>
      <c r="Y35" s="12"/>
      <c r="Z35" s="12"/>
    </row>
    <row r="36" spans="1:26" ht="24.75" customHeight="1">
      <c r="A36" s="277" t="s">
        <v>1343</v>
      </c>
      <c r="B36" s="26" t="s">
        <v>1316</v>
      </c>
      <c r="C36" s="26" t="s">
        <v>1344</v>
      </c>
      <c r="D36" s="26" t="s">
        <v>1345</v>
      </c>
      <c r="E36" s="27" t="s">
        <v>51</v>
      </c>
      <c r="F36" s="27" t="s">
        <v>139</v>
      </c>
      <c r="G36" s="28">
        <v>2015</v>
      </c>
      <c r="H36" s="29">
        <v>1</v>
      </c>
      <c r="I36" s="29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24.75" customHeight="1">
      <c r="A37" s="31" t="s">
        <v>1279</v>
      </c>
      <c r="B37" s="45" t="s">
        <v>1280</v>
      </c>
      <c r="C37" s="45" t="s">
        <v>1281</v>
      </c>
      <c r="D37" s="45" t="s">
        <v>896</v>
      </c>
      <c r="E37" s="46" t="s">
        <v>897</v>
      </c>
      <c r="F37" s="46"/>
      <c r="G37" s="28">
        <v>2015</v>
      </c>
      <c r="H37" s="29">
        <v>1</v>
      </c>
      <c r="I37" s="29">
        <v>1</v>
      </c>
      <c r="J37" s="20"/>
      <c r="K37" s="20"/>
      <c r="L37" s="20"/>
      <c r="M37" s="20"/>
      <c r="N37" s="20"/>
      <c r="O37" s="20"/>
      <c r="P37" s="20"/>
      <c r="Q37" s="20" t="s">
        <v>147</v>
      </c>
      <c r="R37" s="20"/>
      <c r="S37" s="20"/>
      <c r="T37" s="12"/>
      <c r="U37" s="12"/>
      <c r="V37" s="12"/>
      <c r="W37" s="12"/>
      <c r="X37" s="12"/>
      <c r="Y37" s="12"/>
      <c r="Z37" s="12"/>
    </row>
    <row r="38" spans="1:26" ht="24.75" customHeight="1">
      <c r="A38" s="272" t="s">
        <v>2508</v>
      </c>
      <c r="B38" s="26" t="s">
        <v>2509</v>
      </c>
      <c r="C38" s="26" t="s">
        <v>2510</v>
      </c>
      <c r="D38" s="45" t="s">
        <v>2511</v>
      </c>
      <c r="E38" s="27" t="s">
        <v>843</v>
      </c>
      <c r="F38" s="27"/>
      <c r="G38" s="28">
        <v>2015</v>
      </c>
      <c r="H38" s="28">
        <v>1</v>
      </c>
      <c r="I38" s="2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12"/>
      <c r="U38" s="12"/>
      <c r="V38" s="12"/>
      <c r="W38" s="12"/>
      <c r="X38" s="12"/>
      <c r="Y38" s="12"/>
      <c r="Z38" s="12"/>
    </row>
    <row r="39" spans="1:26" ht="24.75" customHeight="1">
      <c r="A39" s="275" t="s">
        <v>2512</v>
      </c>
      <c r="B39" s="45" t="s">
        <v>191</v>
      </c>
      <c r="C39" s="45" t="s">
        <v>1293</v>
      </c>
      <c r="D39" s="45" t="s">
        <v>1294</v>
      </c>
      <c r="E39" s="46" t="s">
        <v>130</v>
      </c>
      <c r="F39" s="46"/>
      <c r="G39" s="28">
        <v>2015</v>
      </c>
      <c r="H39" s="29">
        <v>1</v>
      </c>
      <c r="I39" s="29">
        <v>1</v>
      </c>
      <c r="J39" s="20"/>
      <c r="K39" s="20"/>
      <c r="L39" s="20"/>
      <c r="M39" s="20"/>
      <c r="N39" s="20"/>
      <c r="O39" s="20" t="s">
        <v>147</v>
      </c>
      <c r="P39" s="20"/>
      <c r="Q39" s="20"/>
      <c r="R39" s="20"/>
      <c r="S39" s="20"/>
      <c r="T39" s="12"/>
      <c r="U39" s="12"/>
      <c r="V39" s="12"/>
      <c r="W39" s="12"/>
      <c r="X39" s="12"/>
      <c r="Y39" s="12"/>
      <c r="Z39" s="12"/>
    </row>
    <row r="40" spans="1:26" ht="24.75" customHeight="1">
      <c r="A40" s="275" t="s">
        <v>1385</v>
      </c>
      <c r="B40" s="45" t="s">
        <v>619</v>
      </c>
      <c r="C40" s="45" t="s">
        <v>1386</v>
      </c>
      <c r="D40" s="45" t="s">
        <v>1387</v>
      </c>
      <c r="E40" s="46" t="s">
        <v>42</v>
      </c>
      <c r="F40" s="46"/>
      <c r="G40" s="28">
        <v>2015</v>
      </c>
      <c r="H40" s="29">
        <v>1</v>
      </c>
      <c r="I40" s="2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2"/>
      <c r="U40" s="12"/>
      <c r="V40" s="12"/>
      <c r="W40" s="12"/>
      <c r="X40" s="12"/>
      <c r="Y40" s="12"/>
      <c r="Z40" s="12"/>
    </row>
    <row r="41" spans="1:26" ht="24.75" customHeight="1">
      <c r="A41" s="272" t="s">
        <v>1400</v>
      </c>
      <c r="B41" s="26" t="s">
        <v>127</v>
      </c>
      <c r="C41" s="26" t="s">
        <v>327</v>
      </c>
      <c r="D41" s="45" t="s">
        <v>1399</v>
      </c>
      <c r="E41" s="27" t="s">
        <v>843</v>
      </c>
      <c r="F41" s="27"/>
      <c r="G41" s="28">
        <v>2015</v>
      </c>
      <c r="H41" s="28">
        <v>1</v>
      </c>
      <c r="I41" s="2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12"/>
      <c r="U41" s="12"/>
      <c r="V41" s="12"/>
      <c r="W41" s="12"/>
      <c r="X41" s="12"/>
      <c r="Y41" s="12"/>
      <c r="Z41" s="12"/>
    </row>
    <row r="42" spans="1:26" ht="24.75" customHeight="1">
      <c r="A42" s="272" t="s">
        <v>754</v>
      </c>
      <c r="B42" s="64" t="s">
        <v>755</v>
      </c>
      <c r="C42" s="64" t="s">
        <v>756</v>
      </c>
      <c r="D42" s="64" t="s">
        <v>757</v>
      </c>
      <c r="E42" s="46" t="s">
        <v>758</v>
      </c>
      <c r="F42" s="27" t="s">
        <v>139</v>
      </c>
      <c r="G42" s="28">
        <v>2015</v>
      </c>
      <c r="H42" s="29">
        <v>1</v>
      </c>
      <c r="I42" s="2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12"/>
      <c r="U42" s="12"/>
      <c r="V42" s="12"/>
      <c r="W42" s="12"/>
      <c r="X42" s="12"/>
      <c r="Y42" s="12"/>
      <c r="Z42" s="12"/>
    </row>
    <row r="43" spans="1:26" ht="24.75" customHeight="1">
      <c r="A43" s="273" t="s">
        <v>1394</v>
      </c>
      <c r="B43" s="26" t="s">
        <v>202</v>
      </c>
      <c r="C43" s="26" t="s">
        <v>1395</v>
      </c>
      <c r="D43" s="45" t="s">
        <v>1396</v>
      </c>
      <c r="E43" s="27" t="s">
        <v>843</v>
      </c>
      <c r="F43" s="27"/>
      <c r="G43" s="28">
        <v>2015</v>
      </c>
      <c r="H43" s="28">
        <v>1</v>
      </c>
      <c r="I43" s="29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12"/>
      <c r="U43" s="12"/>
      <c r="V43" s="12"/>
      <c r="W43" s="12"/>
      <c r="X43" s="12"/>
      <c r="Y43" s="12"/>
      <c r="Z43" s="12"/>
    </row>
    <row r="44" spans="1:26" ht="24.75" customHeight="1">
      <c r="A44" s="179" t="s">
        <v>1577</v>
      </c>
      <c r="B44" s="26" t="s">
        <v>1316</v>
      </c>
      <c r="C44" s="26" t="s">
        <v>1578</v>
      </c>
      <c r="D44" s="26" t="s">
        <v>2513</v>
      </c>
      <c r="E44" s="27" t="s">
        <v>2514</v>
      </c>
      <c r="F44" s="27" t="s">
        <v>139</v>
      </c>
      <c r="G44" s="28">
        <v>2015</v>
      </c>
      <c r="H44" s="29">
        <v>1</v>
      </c>
      <c r="I44" s="29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12"/>
      <c r="U44" s="12"/>
      <c r="V44" s="12"/>
      <c r="W44" s="12"/>
      <c r="X44" s="12"/>
      <c r="Y44" s="12"/>
      <c r="Z44" s="12"/>
    </row>
    <row r="45" spans="1:26" ht="24.75" customHeight="1">
      <c r="A45" s="275" t="s">
        <v>844</v>
      </c>
      <c r="B45" s="45" t="s">
        <v>461</v>
      </c>
      <c r="C45" s="45" t="s">
        <v>845</v>
      </c>
      <c r="D45" s="45" t="s">
        <v>846</v>
      </c>
      <c r="E45" s="46" t="s">
        <v>181</v>
      </c>
      <c r="F45" s="46" t="s">
        <v>139</v>
      </c>
      <c r="G45" s="28">
        <v>2015</v>
      </c>
      <c r="H45" s="29">
        <v>1</v>
      </c>
      <c r="I45" s="29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12"/>
      <c r="U45" s="12"/>
      <c r="V45" s="12"/>
      <c r="W45" s="12"/>
      <c r="X45" s="12"/>
      <c r="Y45" s="12"/>
      <c r="Z45" s="12"/>
    </row>
    <row r="46" spans="1:26" ht="24.75" customHeight="1">
      <c r="A46" s="278" t="s">
        <v>847</v>
      </c>
      <c r="B46" s="64" t="s">
        <v>848</v>
      </c>
      <c r="C46" s="64" t="s">
        <v>849</v>
      </c>
      <c r="D46" s="64" t="s">
        <v>129</v>
      </c>
      <c r="E46" s="46" t="s">
        <v>42</v>
      </c>
      <c r="F46" s="27"/>
      <c r="G46" s="28">
        <v>2015</v>
      </c>
      <c r="H46" s="29">
        <v>1</v>
      </c>
      <c r="I46" s="29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12"/>
      <c r="U46" s="12"/>
      <c r="V46" s="12"/>
      <c r="W46" s="12"/>
      <c r="X46" s="12"/>
      <c r="Y46" s="12"/>
      <c r="Z46" s="12"/>
    </row>
    <row r="47" spans="1:26" ht="24.75" customHeight="1">
      <c r="A47" s="31" t="s">
        <v>1351</v>
      </c>
      <c r="B47" s="45" t="s">
        <v>619</v>
      </c>
      <c r="C47" s="45" t="s">
        <v>1352</v>
      </c>
      <c r="D47" s="45" t="s">
        <v>1353</v>
      </c>
      <c r="E47" s="46" t="s">
        <v>51</v>
      </c>
      <c r="F47" s="46" t="s">
        <v>139</v>
      </c>
      <c r="G47" s="28">
        <v>2015</v>
      </c>
      <c r="H47" s="29">
        <v>1</v>
      </c>
      <c r="I47" s="29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12"/>
      <c r="U47" s="12"/>
      <c r="V47" s="12"/>
      <c r="W47" s="12"/>
      <c r="X47" s="12"/>
      <c r="Y47" s="12"/>
      <c r="Z47" s="12"/>
    </row>
    <row r="48" spans="1:26" ht="24.75" customHeight="1">
      <c r="A48" s="31" t="s">
        <v>893</v>
      </c>
      <c r="B48" s="45" t="s">
        <v>894</v>
      </c>
      <c r="C48" s="45" t="s">
        <v>895</v>
      </c>
      <c r="D48" s="45" t="s">
        <v>896</v>
      </c>
      <c r="E48" s="46" t="s">
        <v>897</v>
      </c>
      <c r="F48" s="46"/>
      <c r="G48" s="28">
        <v>2015</v>
      </c>
      <c r="H48" s="29">
        <v>1</v>
      </c>
      <c r="I48" s="29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12"/>
      <c r="U48" s="12"/>
      <c r="V48" s="12"/>
      <c r="W48" s="12"/>
      <c r="X48" s="12"/>
      <c r="Y48" s="12"/>
      <c r="Z48" s="12"/>
    </row>
    <row r="49" spans="1:26" ht="24.75" customHeight="1">
      <c r="A49" s="273" t="s">
        <v>1270</v>
      </c>
      <c r="B49" s="26" t="s">
        <v>1271</v>
      </c>
      <c r="C49" s="26" t="s">
        <v>1272</v>
      </c>
      <c r="D49" s="45" t="s">
        <v>1273</v>
      </c>
      <c r="E49" s="27" t="s">
        <v>843</v>
      </c>
      <c r="F49" s="27"/>
      <c r="G49" s="28">
        <v>2015</v>
      </c>
      <c r="H49" s="28">
        <v>1</v>
      </c>
      <c r="I49" s="29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12"/>
      <c r="U49" s="12"/>
      <c r="V49" s="12"/>
      <c r="W49" s="12"/>
      <c r="X49" s="12"/>
      <c r="Y49" s="12"/>
      <c r="Z49" s="12"/>
    </row>
    <row r="50" spans="1:26" ht="24.75" customHeight="1">
      <c r="A50" s="273"/>
      <c r="B50" s="26" t="s">
        <v>1220</v>
      </c>
      <c r="C50" s="26" t="s">
        <v>1221</v>
      </c>
      <c r="D50" s="45" t="s">
        <v>1181</v>
      </c>
      <c r="E50" s="27" t="s">
        <v>21</v>
      </c>
      <c r="F50" s="27"/>
      <c r="G50" s="28">
        <v>2015</v>
      </c>
      <c r="H50" s="28">
        <v>1</v>
      </c>
      <c r="I50" s="29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12"/>
      <c r="U50" s="12"/>
      <c r="V50" s="12"/>
      <c r="W50" s="12"/>
      <c r="X50" s="12"/>
      <c r="Y50" s="12"/>
      <c r="Z50" s="12"/>
    </row>
    <row r="51" spans="1:26" ht="24.75" customHeight="1">
      <c r="A51" s="272" t="s">
        <v>853</v>
      </c>
      <c r="B51" s="26" t="s">
        <v>854</v>
      </c>
      <c r="C51" s="26" t="s">
        <v>855</v>
      </c>
      <c r="D51" s="45" t="s">
        <v>856</v>
      </c>
      <c r="E51" s="27" t="s">
        <v>843</v>
      </c>
      <c r="F51" s="27"/>
      <c r="G51" s="28">
        <v>2015</v>
      </c>
      <c r="H51" s="28">
        <v>1</v>
      </c>
      <c r="I51" s="29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2"/>
      <c r="U51" s="12"/>
      <c r="V51" s="12"/>
      <c r="W51" s="12"/>
      <c r="X51" s="12"/>
      <c r="Y51" s="12"/>
      <c r="Z51" s="12"/>
    </row>
    <row r="52" spans="1:26" ht="24.75" customHeight="1">
      <c r="A52" s="275" t="s">
        <v>1295</v>
      </c>
      <c r="B52" s="45" t="s">
        <v>1045</v>
      </c>
      <c r="C52" s="45" t="s">
        <v>1296</v>
      </c>
      <c r="D52" s="45" t="s">
        <v>1294</v>
      </c>
      <c r="E52" s="46" t="s">
        <v>1297</v>
      </c>
      <c r="F52" s="46"/>
      <c r="G52" s="28">
        <v>2015</v>
      </c>
      <c r="H52" s="29">
        <v>1</v>
      </c>
      <c r="I52" s="29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12"/>
      <c r="U52" s="12"/>
      <c r="V52" s="12"/>
      <c r="W52" s="12"/>
      <c r="X52" s="12"/>
      <c r="Y52" s="12"/>
      <c r="Z52" s="12"/>
    </row>
    <row r="53" spans="1:26" ht="24.75" customHeight="1">
      <c r="A53" s="278" t="s">
        <v>839</v>
      </c>
      <c r="B53" s="26" t="s">
        <v>840</v>
      </c>
      <c r="C53" s="26" t="s">
        <v>841</v>
      </c>
      <c r="D53" s="45" t="s">
        <v>842</v>
      </c>
      <c r="E53" s="27" t="s">
        <v>843</v>
      </c>
      <c r="F53" s="27"/>
      <c r="G53" s="28">
        <v>2015</v>
      </c>
      <c r="H53" s="28">
        <v>1</v>
      </c>
      <c r="I53" s="2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12"/>
      <c r="U53" s="12"/>
      <c r="V53" s="12"/>
      <c r="W53" s="12"/>
      <c r="X53" s="12"/>
      <c r="Y53" s="12"/>
      <c r="Z53" s="12"/>
    </row>
    <row r="54" spans="1:26" ht="24.75" customHeight="1">
      <c r="A54" s="273" t="s">
        <v>2515</v>
      </c>
      <c r="B54" s="26" t="s">
        <v>1448</v>
      </c>
      <c r="C54" s="26" t="s">
        <v>1449</v>
      </c>
      <c r="D54" s="45" t="s">
        <v>2516</v>
      </c>
      <c r="E54" s="27" t="s">
        <v>843</v>
      </c>
      <c r="F54" s="27"/>
      <c r="G54" s="28">
        <v>2015</v>
      </c>
      <c r="H54" s="28">
        <v>1</v>
      </c>
      <c r="I54" s="2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12"/>
      <c r="U54" s="12"/>
      <c r="V54" s="12"/>
      <c r="W54" s="12"/>
      <c r="X54" s="12"/>
      <c r="Y54" s="12"/>
      <c r="Z54" s="12"/>
    </row>
    <row r="55" spans="1:26" ht="24.75" customHeight="1">
      <c r="A55" s="31" t="s">
        <v>1002</v>
      </c>
      <c r="B55" s="45" t="s">
        <v>229</v>
      </c>
      <c r="C55" s="45" t="s">
        <v>1003</v>
      </c>
      <c r="D55" s="45" t="s">
        <v>1004</v>
      </c>
      <c r="E55" s="46" t="s">
        <v>130</v>
      </c>
      <c r="F55" s="46"/>
      <c r="G55" s="28">
        <v>2015</v>
      </c>
      <c r="H55" s="29">
        <v>1</v>
      </c>
      <c r="I55" s="29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12"/>
      <c r="U55" s="12"/>
      <c r="V55" s="12"/>
      <c r="W55" s="12"/>
      <c r="X55" s="12"/>
      <c r="Y55" s="12"/>
      <c r="Z55" s="12"/>
    </row>
    <row r="56" spans="1:26" ht="24.75" customHeight="1">
      <c r="A56" s="273" t="s">
        <v>1415</v>
      </c>
      <c r="B56" s="26" t="s">
        <v>113</v>
      </c>
      <c r="C56" s="26" t="s">
        <v>1416</v>
      </c>
      <c r="D56" s="45" t="s">
        <v>1417</v>
      </c>
      <c r="E56" s="27" t="s">
        <v>843</v>
      </c>
      <c r="F56" s="27"/>
      <c r="G56" s="28">
        <v>2015</v>
      </c>
      <c r="H56" s="28">
        <v>1</v>
      </c>
      <c r="I56" s="29">
        <v>0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12"/>
      <c r="U56" s="12"/>
      <c r="V56" s="12"/>
      <c r="W56" s="12"/>
      <c r="X56" s="12"/>
      <c r="Y56" s="12"/>
      <c r="Z56" s="12"/>
    </row>
    <row r="57" spans="1:26" ht="24.75" customHeight="1">
      <c r="A57" s="111" t="s">
        <v>2517</v>
      </c>
      <c r="B57" s="111" t="s">
        <v>2518</v>
      </c>
      <c r="C57" s="111" t="s">
        <v>2519</v>
      </c>
      <c r="D57" s="111" t="s">
        <v>2504</v>
      </c>
      <c r="E57" s="242" t="s">
        <v>804</v>
      </c>
      <c r="F57" s="242"/>
      <c r="G57" s="28">
        <v>2015</v>
      </c>
      <c r="H57" s="29">
        <v>1</v>
      </c>
      <c r="I57" s="2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12"/>
      <c r="U57" s="12"/>
      <c r="V57" s="12"/>
      <c r="W57" s="12"/>
      <c r="X57" s="12"/>
      <c r="Y57" s="12"/>
      <c r="Z57" s="12"/>
    </row>
    <row r="58" spans="1:26" ht="24.75" customHeight="1">
      <c r="A58" s="273" t="s">
        <v>1039</v>
      </c>
      <c r="B58" s="45" t="s">
        <v>53</v>
      </c>
      <c r="C58" s="45" t="s">
        <v>1040</v>
      </c>
      <c r="D58" s="45" t="s">
        <v>1041</v>
      </c>
      <c r="E58" s="46" t="s">
        <v>130</v>
      </c>
      <c r="F58" s="46"/>
      <c r="G58" s="28">
        <v>2015</v>
      </c>
      <c r="H58" s="29">
        <v>1</v>
      </c>
      <c r="I58" s="29">
        <v>1</v>
      </c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12"/>
      <c r="U58" s="12"/>
      <c r="V58" s="12"/>
      <c r="W58" s="12"/>
      <c r="X58" s="12"/>
      <c r="Y58" s="12"/>
      <c r="Z58" s="12"/>
    </row>
    <row r="59" spans="1:26" ht="24.75" customHeight="1">
      <c r="A59" s="275" t="s">
        <v>1042</v>
      </c>
      <c r="B59" s="45" t="s">
        <v>127</v>
      </c>
      <c r="C59" s="45" t="s">
        <v>1043</v>
      </c>
      <c r="D59" s="45" t="s">
        <v>1041</v>
      </c>
      <c r="E59" s="46" t="s">
        <v>130</v>
      </c>
      <c r="F59" s="46"/>
      <c r="G59" s="28">
        <v>2015</v>
      </c>
      <c r="H59" s="29">
        <v>1</v>
      </c>
      <c r="I59" s="29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2"/>
      <c r="U59" s="12"/>
      <c r="V59" s="12"/>
      <c r="W59" s="12"/>
      <c r="X59" s="12"/>
      <c r="Y59" s="12"/>
      <c r="Z59" s="12"/>
    </row>
    <row r="60" spans="1:26" ht="24.75" customHeight="1">
      <c r="A60" s="274" t="s">
        <v>1087</v>
      </c>
      <c r="B60" s="62" t="s">
        <v>1088</v>
      </c>
      <c r="C60" s="62" t="s">
        <v>1089</v>
      </c>
      <c r="D60" s="62" t="s">
        <v>1090</v>
      </c>
      <c r="E60" s="63" t="s">
        <v>130</v>
      </c>
      <c r="F60" s="63"/>
      <c r="G60" s="28">
        <v>2015</v>
      </c>
      <c r="H60" s="29">
        <v>1</v>
      </c>
      <c r="I60" s="29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12"/>
      <c r="U60" s="12"/>
      <c r="V60" s="12"/>
      <c r="W60" s="12"/>
      <c r="X60" s="12"/>
      <c r="Y60" s="12"/>
      <c r="Z60" s="12"/>
    </row>
    <row r="61" spans="1:26" ht="24.75" customHeight="1">
      <c r="A61" s="26" t="s">
        <v>1099</v>
      </c>
      <c r="B61" s="26" t="s">
        <v>1100</v>
      </c>
      <c r="C61" s="26" t="s">
        <v>1101</v>
      </c>
      <c r="D61" s="26" t="s">
        <v>1102</v>
      </c>
      <c r="E61" s="27" t="s">
        <v>51</v>
      </c>
      <c r="F61" s="27" t="s">
        <v>139</v>
      </c>
      <c r="G61" s="28">
        <v>2015</v>
      </c>
      <c r="H61" s="29">
        <v>1</v>
      </c>
      <c r="I61" s="29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12"/>
      <c r="U61" s="12"/>
      <c r="V61" s="12"/>
      <c r="W61" s="12"/>
      <c r="X61" s="12"/>
      <c r="Y61" s="12"/>
      <c r="Z61" s="12"/>
    </row>
    <row r="62" spans="1:26" ht="24.75" customHeight="1">
      <c r="A62" s="272" t="s">
        <v>1143</v>
      </c>
      <c r="B62" s="62" t="s">
        <v>1144</v>
      </c>
      <c r="C62" s="62" t="s">
        <v>1145</v>
      </c>
      <c r="D62" s="62" t="s">
        <v>129</v>
      </c>
      <c r="E62" s="63" t="s">
        <v>130</v>
      </c>
      <c r="F62" s="63"/>
      <c r="G62" s="28">
        <v>2015</v>
      </c>
      <c r="H62" s="29">
        <v>1</v>
      </c>
      <c r="I62" s="29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12"/>
      <c r="U62" s="12"/>
      <c r="V62" s="12"/>
      <c r="W62" s="12"/>
      <c r="X62" s="12"/>
      <c r="Y62" s="12"/>
      <c r="Z62" s="12"/>
    </row>
    <row r="63" spans="1:26" ht="24.75" customHeight="1">
      <c r="A63" s="272" t="s">
        <v>2520</v>
      </c>
      <c r="B63" s="45" t="s">
        <v>435</v>
      </c>
      <c r="C63" s="45" t="s">
        <v>1211</v>
      </c>
      <c r="D63" s="45" t="s">
        <v>1212</v>
      </c>
      <c r="E63" s="46" t="s">
        <v>181</v>
      </c>
      <c r="F63" s="46" t="s">
        <v>139</v>
      </c>
      <c r="G63" s="28">
        <v>2015</v>
      </c>
      <c r="H63" s="29">
        <v>1</v>
      </c>
      <c r="I63" s="29">
        <v>1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12"/>
      <c r="U63" s="12"/>
      <c r="V63" s="12"/>
      <c r="W63" s="12"/>
      <c r="X63" s="12"/>
      <c r="Y63" s="12"/>
      <c r="Z63" s="12"/>
    </row>
    <row r="64" spans="1:26" ht="24.75" customHeight="1">
      <c r="A64" s="64" t="s">
        <v>1213</v>
      </c>
      <c r="B64" s="64" t="s">
        <v>244</v>
      </c>
      <c r="C64" s="64" t="s">
        <v>1214</v>
      </c>
      <c r="D64" s="64" t="s">
        <v>1215</v>
      </c>
      <c r="E64" s="46" t="s">
        <v>42</v>
      </c>
      <c r="F64" s="27"/>
      <c r="G64" s="28">
        <v>2015</v>
      </c>
      <c r="H64" s="29">
        <v>1</v>
      </c>
      <c r="I64" s="29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12"/>
      <c r="U64" s="12"/>
      <c r="V64" s="12"/>
      <c r="W64" s="12"/>
      <c r="X64" s="12"/>
      <c r="Y64" s="12"/>
      <c r="Z64" s="12"/>
    </row>
    <row r="65" spans="1:26" ht="24.75" customHeight="1">
      <c r="A65" s="26" t="s">
        <v>1217</v>
      </c>
      <c r="B65" s="26" t="s">
        <v>1218</v>
      </c>
      <c r="C65" s="26" t="s">
        <v>1219</v>
      </c>
      <c r="D65" s="26" t="s">
        <v>50</v>
      </c>
      <c r="E65" s="27" t="s">
        <v>51</v>
      </c>
      <c r="F65" s="27"/>
      <c r="G65" s="28">
        <v>2015</v>
      </c>
      <c r="H65" s="29">
        <v>1</v>
      </c>
      <c r="I65" s="29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12"/>
      <c r="U65" s="12"/>
      <c r="V65" s="12"/>
      <c r="W65" s="12"/>
      <c r="X65" s="12"/>
      <c r="Y65" s="12"/>
      <c r="Z65" s="12"/>
    </row>
    <row r="66" spans="1:26" ht="24.75" customHeight="1">
      <c r="A66" s="277" t="s">
        <v>1257</v>
      </c>
      <c r="B66" s="26" t="s">
        <v>57</v>
      </c>
      <c r="C66" s="26" t="s">
        <v>1258</v>
      </c>
      <c r="D66" s="26" t="s">
        <v>1259</v>
      </c>
      <c r="E66" s="27" t="s">
        <v>51</v>
      </c>
      <c r="F66" s="27" t="s">
        <v>139</v>
      </c>
      <c r="G66" s="28">
        <v>2015</v>
      </c>
      <c r="H66" s="29">
        <v>1</v>
      </c>
      <c r="I66" s="29">
        <v>0</v>
      </c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12"/>
      <c r="U66" s="12"/>
      <c r="V66" s="12"/>
      <c r="W66" s="12"/>
      <c r="X66" s="12"/>
      <c r="Y66" s="12"/>
      <c r="Z66" s="12"/>
    </row>
    <row r="67" spans="1:26" ht="24.75" customHeight="1">
      <c r="A67" s="272" t="s">
        <v>1268</v>
      </c>
      <c r="B67" s="26" t="s">
        <v>227</v>
      </c>
      <c r="C67" s="26" t="s">
        <v>1269</v>
      </c>
      <c r="D67" s="26" t="s">
        <v>1259</v>
      </c>
      <c r="E67" s="27" t="s">
        <v>51</v>
      </c>
      <c r="F67" s="27" t="s">
        <v>139</v>
      </c>
      <c r="G67" s="28">
        <v>2015</v>
      </c>
      <c r="H67" s="29">
        <v>1</v>
      </c>
      <c r="I67" s="29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12"/>
      <c r="U67" s="12"/>
      <c r="V67" s="12"/>
      <c r="W67" s="12"/>
      <c r="X67" s="12"/>
      <c r="Y67" s="12"/>
      <c r="Z67" s="12"/>
    </row>
    <row r="68" spans="1:26" ht="24.75" customHeight="1">
      <c r="A68" s="31" t="s">
        <v>1274</v>
      </c>
      <c r="B68" s="45" t="s">
        <v>1275</v>
      </c>
      <c r="C68" s="45" t="s">
        <v>1276</v>
      </c>
      <c r="D68" s="45" t="s">
        <v>1277</v>
      </c>
      <c r="E68" s="46" t="s">
        <v>1278</v>
      </c>
      <c r="F68" s="46"/>
      <c r="G68" s="28">
        <v>2015</v>
      </c>
      <c r="H68" s="29">
        <v>1</v>
      </c>
      <c r="I68" s="29">
        <v>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12"/>
      <c r="U68" s="12"/>
      <c r="V68" s="12"/>
      <c r="W68" s="12"/>
      <c r="X68" s="12"/>
      <c r="Y68" s="12"/>
      <c r="Z68" s="12"/>
    </row>
    <row r="69" spans="1:26" ht="24.75" customHeight="1">
      <c r="A69" s="274" t="s">
        <v>1287</v>
      </c>
      <c r="B69" s="105" t="s">
        <v>691</v>
      </c>
      <c r="C69" s="105" t="s">
        <v>1288</v>
      </c>
      <c r="D69" s="62" t="s">
        <v>621</v>
      </c>
      <c r="E69" s="63" t="s">
        <v>622</v>
      </c>
      <c r="F69" s="63"/>
      <c r="G69" s="28">
        <v>2015</v>
      </c>
      <c r="H69" s="29">
        <v>1</v>
      </c>
      <c r="I69" s="106"/>
      <c r="J69" s="58"/>
      <c r="K69" s="42"/>
      <c r="L69" s="44"/>
      <c r="M69" s="58"/>
      <c r="N69" s="58"/>
      <c r="O69" s="42"/>
      <c r="P69" s="44"/>
      <c r="Q69" s="58"/>
      <c r="R69" s="58"/>
      <c r="S69" s="42"/>
      <c r="T69" s="12"/>
      <c r="U69" s="12"/>
      <c r="V69" s="12"/>
      <c r="W69" s="12"/>
      <c r="X69" s="12"/>
      <c r="Y69" s="12"/>
      <c r="Z69" s="12"/>
    </row>
    <row r="70" spans="1:26" ht="24.75" customHeight="1">
      <c r="A70" s="31" t="s">
        <v>1325</v>
      </c>
      <c r="B70" s="45" t="s">
        <v>1326</v>
      </c>
      <c r="C70" s="45" t="s">
        <v>1327</v>
      </c>
      <c r="D70" s="26" t="s">
        <v>1328</v>
      </c>
      <c r="E70" s="46" t="s">
        <v>1329</v>
      </c>
      <c r="F70" s="46"/>
      <c r="G70" s="28">
        <v>2015</v>
      </c>
      <c r="H70" s="29">
        <v>1</v>
      </c>
      <c r="I70" s="29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12"/>
      <c r="U70" s="12"/>
      <c r="V70" s="12"/>
      <c r="W70" s="12"/>
      <c r="X70" s="12"/>
      <c r="Y70" s="12"/>
      <c r="Z70" s="12"/>
    </row>
    <row r="71" spans="1:26" ht="24.75" customHeight="1">
      <c r="A71" s="26" t="s">
        <v>1348</v>
      </c>
      <c r="B71" s="26" t="s">
        <v>578</v>
      </c>
      <c r="C71" s="26" t="s">
        <v>1349</v>
      </c>
      <c r="D71" s="26" t="s">
        <v>1266</v>
      </c>
      <c r="E71" s="27" t="s">
        <v>1350</v>
      </c>
      <c r="F71" s="27" t="s">
        <v>139</v>
      </c>
      <c r="G71" s="28">
        <v>2015</v>
      </c>
      <c r="H71" s="29">
        <v>1</v>
      </c>
      <c r="I71" s="106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12"/>
      <c r="U71" s="12"/>
      <c r="V71" s="12"/>
      <c r="W71" s="12"/>
      <c r="X71" s="12"/>
      <c r="Y71" s="12"/>
      <c r="Z71" s="12"/>
    </row>
    <row r="72" spans="1:26" ht="24.75" customHeight="1">
      <c r="A72" s="31" t="s">
        <v>1354</v>
      </c>
      <c r="B72" s="45" t="s">
        <v>1355</v>
      </c>
      <c r="C72" s="45" t="s">
        <v>1356</v>
      </c>
      <c r="D72" s="45" t="s">
        <v>1353</v>
      </c>
      <c r="E72" s="46" t="s">
        <v>51</v>
      </c>
      <c r="F72" s="46" t="s">
        <v>139</v>
      </c>
      <c r="G72" s="28">
        <v>2015</v>
      </c>
      <c r="H72" s="29">
        <v>1</v>
      </c>
      <c r="I72" s="29">
        <v>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12"/>
      <c r="U72" s="12"/>
      <c r="V72" s="12"/>
      <c r="W72" s="12"/>
      <c r="X72" s="12"/>
      <c r="Y72" s="12"/>
      <c r="Z72" s="12"/>
    </row>
    <row r="73" spans="1:26" ht="24.75" customHeight="1">
      <c r="A73" s="278" t="s">
        <v>1154</v>
      </c>
      <c r="B73" s="64" t="s">
        <v>1155</v>
      </c>
      <c r="C73" s="64" t="s">
        <v>1156</v>
      </c>
      <c r="D73" s="64" t="s">
        <v>775</v>
      </c>
      <c r="E73" s="46" t="s">
        <v>130</v>
      </c>
      <c r="F73" s="27" t="s">
        <v>139</v>
      </c>
      <c r="G73" s="28">
        <v>2015</v>
      </c>
      <c r="H73" s="29">
        <v>1</v>
      </c>
      <c r="I73" s="29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12"/>
      <c r="U73" s="12"/>
      <c r="V73" s="12"/>
      <c r="W73" s="12"/>
      <c r="X73" s="12"/>
      <c r="Y73" s="12"/>
      <c r="Z73" s="12"/>
    </row>
    <row r="74" spans="1:26" ht="24.75" customHeight="1">
      <c r="A74" s="272" t="s">
        <v>1154</v>
      </c>
      <c r="B74" s="64" t="s">
        <v>1155</v>
      </c>
      <c r="C74" s="64" t="s">
        <v>1156</v>
      </c>
      <c r="D74" s="64" t="s">
        <v>1157</v>
      </c>
      <c r="E74" s="46" t="s">
        <v>130</v>
      </c>
      <c r="F74" s="27" t="s">
        <v>139</v>
      </c>
      <c r="G74" s="28">
        <v>2015</v>
      </c>
      <c r="H74" s="29">
        <v>1</v>
      </c>
      <c r="I74" s="29">
        <v>1</v>
      </c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12"/>
      <c r="U74" s="12"/>
      <c r="V74" s="12"/>
      <c r="W74" s="12"/>
      <c r="X74" s="12"/>
      <c r="Y74" s="12"/>
      <c r="Z74" s="12"/>
    </row>
    <row r="75" spans="1:26" ht="24.75" customHeight="1">
      <c r="A75" s="275" t="s">
        <v>1374</v>
      </c>
      <c r="B75" s="45" t="s">
        <v>1370</v>
      </c>
      <c r="C75" s="45" t="s">
        <v>1371</v>
      </c>
      <c r="D75" s="45" t="s">
        <v>1372</v>
      </c>
      <c r="E75" s="46" t="s">
        <v>1373</v>
      </c>
      <c r="F75" s="46"/>
      <c r="G75" s="28">
        <v>2015</v>
      </c>
      <c r="H75" s="29">
        <v>1</v>
      </c>
      <c r="I75" s="29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12"/>
      <c r="U75" s="12"/>
      <c r="V75" s="12"/>
      <c r="W75" s="12"/>
      <c r="X75" s="12"/>
      <c r="Y75" s="12"/>
      <c r="Z75" s="12"/>
    </row>
    <row r="76" spans="1:26" ht="24.75" customHeight="1">
      <c r="A76" s="31" t="s">
        <v>1369</v>
      </c>
      <c r="B76" s="45" t="s">
        <v>1370</v>
      </c>
      <c r="C76" s="45" t="s">
        <v>1371</v>
      </c>
      <c r="D76" s="45" t="s">
        <v>1372</v>
      </c>
      <c r="E76" s="46" t="s">
        <v>1373</v>
      </c>
      <c r="F76" s="46"/>
      <c r="G76" s="28">
        <v>2015</v>
      </c>
      <c r="H76" s="29" t="s">
        <v>2521</v>
      </c>
      <c r="I76" s="29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12"/>
      <c r="U76" s="12"/>
      <c r="V76" s="12"/>
      <c r="W76" s="12"/>
      <c r="X76" s="12"/>
      <c r="Y76" s="12"/>
      <c r="Z76" s="12"/>
    </row>
    <row r="77" spans="1:26" ht="24.75" customHeight="1">
      <c r="A77" s="277" t="s">
        <v>1408</v>
      </c>
      <c r="B77" s="26" t="s">
        <v>1409</v>
      </c>
      <c r="C77" s="26" t="s">
        <v>1410</v>
      </c>
      <c r="D77" s="26" t="s">
        <v>50</v>
      </c>
      <c r="E77" s="27" t="s">
        <v>51</v>
      </c>
      <c r="F77" s="27" t="s">
        <v>139</v>
      </c>
      <c r="G77" s="28">
        <v>2015</v>
      </c>
      <c r="H77" s="29">
        <v>1</v>
      </c>
      <c r="I77" s="29">
        <v>1</v>
      </c>
      <c r="J77" s="20" t="s">
        <v>2522</v>
      </c>
      <c r="K77" s="20"/>
      <c r="L77" s="20"/>
      <c r="M77" s="20"/>
      <c r="N77" s="20"/>
      <c r="O77" s="20"/>
      <c r="P77" s="20"/>
      <c r="Q77" s="20"/>
      <c r="R77" s="20"/>
      <c r="S77" s="20"/>
      <c r="T77" s="12"/>
      <c r="U77" s="12"/>
      <c r="V77" s="12"/>
      <c r="W77" s="12"/>
      <c r="X77" s="12"/>
      <c r="Y77" s="12"/>
      <c r="Z77" s="12"/>
    </row>
    <row r="78" spans="1:26" ht="24.75" customHeight="1">
      <c r="A78" s="31" t="s">
        <v>1319</v>
      </c>
      <c r="B78" s="45" t="s">
        <v>611</v>
      </c>
      <c r="C78" s="45" t="s">
        <v>1320</v>
      </c>
      <c r="D78" s="45" t="s">
        <v>1321</v>
      </c>
      <c r="E78" s="46" t="s">
        <v>51</v>
      </c>
      <c r="F78" s="46" t="s">
        <v>139</v>
      </c>
      <c r="G78" s="28">
        <v>2015</v>
      </c>
      <c r="H78" s="29">
        <v>1</v>
      </c>
      <c r="I78" s="29">
        <v>1</v>
      </c>
      <c r="J78" s="58"/>
      <c r="K78" s="42"/>
      <c r="L78" s="58"/>
      <c r="M78" s="58"/>
      <c r="N78" s="58"/>
      <c r="O78" s="42" t="s">
        <v>147</v>
      </c>
      <c r="P78" s="58"/>
      <c r="Q78" s="58"/>
      <c r="R78" s="58"/>
      <c r="S78" s="42"/>
      <c r="T78" s="12"/>
      <c r="U78" s="12"/>
      <c r="V78" s="12"/>
      <c r="W78" s="12"/>
      <c r="X78" s="12"/>
      <c r="Y78" s="12"/>
      <c r="Z78" s="12"/>
    </row>
    <row r="79" spans="1:26" ht="24.75" customHeight="1">
      <c r="A79" s="31" t="s">
        <v>1357</v>
      </c>
      <c r="B79" s="45" t="s">
        <v>359</v>
      </c>
      <c r="C79" s="45" t="s">
        <v>1358</v>
      </c>
      <c r="D79" s="45" t="s">
        <v>1353</v>
      </c>
      <c r="E79" s="46" t="s">
        <v>51</v>
      </c>
      <c r="F79" s="46" t="s">
        <v>139</v>
      </c>
      <c r="G79" s="28">
        <v>2015</v>
      </c>
      <c r="H79" s="29">
        <v>1</v>
      </c>
      <c r="I79" s="29">
        <v>1</v>
      </c>
      <c r="J79" s="20"/>
      <c r="K79" s="20"/>
      <c r="L79" s="20"/>
      <c r="M79" s="20"/>
      <c r="N79" s="20" t="s">
        <v>147</v>
      </c>
      <c r="O79" s="20"/>
      <c r="P79" s="20"/>
      <c r="Q79" s="20"/>
      <c r="R79" s="20"/>
      <c r="S79" s="20"/>
      <c r="T79" s="12"/>
      <c r="U79" s="12"/>
      <c r="V79" s="12"/>
      <c r="W79" s="12"/>
      <c r="X79" s="12"/>
      <c r="Y79" s="12"/>
      <c r="Z79" s="12"/>
    </row>
    <row r="80" spans="1:26" ht="24.75" customHeight="1">
      <c r="A80" s="26" t="s">
        <v>1411</v>
      </c>
      <c r="B80" s="26" t="s">
        <v>352</v>
      </c>
      <c r="C80" s="26" t="s">
        <v>1412</v>
      </c>
      <c r="D80" s="26" t="s">
        <v>1413</v>
      </c>
      <c r="E80" s="27" t="s">
        <v>51</v>
      </c>
      <c r="F80" s="27"/>
      <c r="G80" s="28">
        <v>2015</v>
      </c>
      <c r="H80" s="29">
        <v>1</v>
      </c>
      <c r="I80" s="29">
        <v>2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24.75" customHeight="1">
      <c r="A81" s="26" t="s">
        <v>1414</v>
      </c>
      <c r="B81" s="26" t="s">
        <v>724</v>
      </c>
      <c r="C81" s="26" t="s">
        <v>1412</v>
      </c>
      <c r="D81" s="26" t="s">
        <v>1413</v>
      </c>
      <c r="E81" s="27" t="s">
        <v>51</v>
      </c>
      <c r="F81" s="27"/>
      <c r="G81" s="28">
        <v>2015</v>
      </c>
      <c r="H81" s="29">
        <v>1</v>
      </c>
      <c r="I81" s="29">
        <v>1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24.75" customHeight="1">
      <c r="A82" s="31" t="s">
        <v>1458</v>
      </c>
      <c r="B82" s="45" t="s">
        <v>227</v>
      </c>
      <c r="C82" s="45" t="s">
        <v>1459</v>
      </c>
      <c r="D82" s="45" t="s">
        <v>1460</v>
      </c>
      <c r="E82" s="46" t="s">
        <v>42</v>
      </c>
      <c r="F82" s="46"/>
      <c r="G82" s="28">
        <v>2015</v>
      </c>
      <c r="H82" s="29">
        <v>1</v>
      </c>
      <c r="I82" s="29">
        <v>2</v>
      </c>
      <c r="J82" s="12" t="s">
        <v>2523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24.75" customHeight="1">
      <c r="A83" s="279" t="s">
        <v>2237</v>
      </c>
      <c r="B83" s="111" t="s">
        <v>227</v>
      </c>
      <c r="C83" s="111" t="s">
        <v>2238</v>
      </c>
      <c r="D83" s="111" t="s">
        <v>2239</v>
      </c>
      <c r="E83" s="242" t="s">
        <v>2240</v>
      </c>
      <c r="F83" s="242"/>
      <c r="G83" s="28">
        <v>2015</v>
      </c>
      <c r="H83" s="29">
        <v>1</v>
      </c>
      <c r="I83" s="29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24.75" customHeight="1">
      <c r="A84" s="272" t="s">
        <v>1498</v>
      </c>
      <c r="B84" s="26" t="s">
        <v>755</v>
      </c>
      <c r="C84" s="26" t="s">
        <v>1499</v>
      </c>
      <c r="D84" s="26" t="s">
        <v>1259</v>
      </c>
      <c r="E84" s="27" t="s">
        <v>51</v>
      </c>
      <c r="F84" s="27" t="s">
        <v>139</v>
      </c>
      <c r="G84" s="28">
        <v>2015</v>
      </c>
      <c r="H84" s="29">
        <v>1</v>
      </c>
      <c r="I84" s="29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12"/>
      <c r="U84" s="12"/>
      <c r="V84" s="12"/>
      <c r="W84" s="12"/>
      <c r="X84" s="12"/>
      <c r="Y84" s="12"/>
      <c r="Z84" s="12"/>
    </row>
    <row r="85" spans="1:26" ht="24.75" customHeight="1">
      <c r="A85" s="31" t="s">
        <v>1505</v>
      </c>
      <c r="B85" s="31" t="s">
        <v>1506</v>
      </c>
      <c r="C85" s="31" t="s">
        <v>1507</v>
      </c>
      <c r="D85" s="45" t="s">
        <v>1508</v>
      </c>
      <c r="E85" s="46" t="s">
        <v>1509</v>
      </c>
      <c r="F85" s="46"/>
      <c r="G85" s="28">
        <v>2015</v>
      </c>
      <c r="H85" s="29">
        <v>1</v>
      </c>
      <c r="I85" s="29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12"/>
      <c r="U85" s="12"/>
      <c r="V85" s="12"/>
      <c r="W85" s="12"/>
      <c r="X85" s="12"/>
      <c r="Y85" s="12"/>
      <c r="Z85" s="12"/>
    </row>
    <row r="86" spans="1:26" ht="24.75" customHeight="1">
      <c r="A86" s="272" t="s">
        <v>1584</v>
      </c>
      <c r="B86" s="26" t="s">
        <v>294</v>
      </c>
      <c r="C86" s="26" t="s">
        <v>2524</v>
      </c>
      <c r="D86" s="26" t="s">
        <v>2513</v>
      </c>
      <c r="E86" s="27" t="s">
        <v>2514</v>
      </c>
      <c r="F86" s="27" t="s">
        <v>139</v>
      </c>
      <c r="G86" s="28">
        <v>2015</v>
      </c>
      <c r="H86" s="29">
        <v>1</v>
      </c>
      <c r="I86" s="29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12"/>
      <c r="U86" s="12"/>
      <c r="V86" s="12"/>
      <c r="W86" s="12"/>
      <c r="X86" s="12"/>
      <c r="Y86" s="12"/>
      <c r="Z86" s="12"/>
    </row>
    <row r="87" spans="1:26" ht="24.75" customHeight="1">
      <c r="A87" s="31" t="s">
        <v>1282</v>
      </c>
      <c r="B87" s="45" t="s">
        <v>343</v>
      </c>
      <c r="C87" s="45" t="s">
        <v>1283</v>
      </c>
      <c r="D87" s="45" t="s">
        <v>896</v>
      </c>
      <c r="E87" s="46" t="s">
        <v>897</v>
      </c>
      <c r="F87" s="46"/>
      <c r="G87" s="28">
        <v>2015</v>
      </c>
      <c r="H87" s="29">
        <v>1</v>
      </c>
      <c r="I87" s="29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12"/>
      <c r="U87" s="12"/>
      <c r="V87" s="12"/>
      <c r="W87" s="12"/>
      <c r="X87" s="12"/>
      <c r="Y87" s="12"/>
      <c r="Z87" s="12"/>
    </row>
    <row r="88" spans="1:26" ht="24.75" customHeight="1">
      <c r="A88" s="64"/>
      <c r="B88" s="64" t="s">
        <v>1103</v>
      </c>
      <c r="C88" s="64" t="s">
        <v>1573</v>
      </c>
      <c r="D88" s="64" t="s">
        <v>1574</v>
      </c>
      <c r="E88" s="46" t="s">
        <v>29</v>
      </c>
      <c r="F88" s="27" t="s">
        <v>139</v>
      </c>
      <c r="G88" s="28">
        <v>2015</v>
      </c>
      <c r="H88" s="29">
        <v>1</v>
      </c>
      <c r="I88" s="29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12"/>
      <c r="U88" s="12"/>
      <c r="V88" s="12"/>
      <c r="W88" s="12"/>
      <c r="X88" s="12"/>
      <c r="Y88" s="12"/>
      <c r="Z88" s="12"/>
    </row>
    <row r="89" spans="1:26" ht="24.75" customHeight="1">
      <c r="A89" s="31" t="s">
        <v>1609</v>
      </c>
      <c r="B89" s="45" t="s">
        <v>1610</v>
      </c>
      <c r="C89" s="45" t="s">
        <v>1611</v>
      </c>
      <c r="D89" s="45" t="s">
        <v>1460</v>
      </c>
      <c r="E89" s="46" t="s">
        <v>42</v>
      </c>
      <c r="F89" s="46"/>
      <c r="G89" s="28">
        <v>2015</v>
      </c>
      <c r="H89" s="29">
        <v>1</v>
      </c>
      <c r="I89" s="29">
        <v>1</v>
      </c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12"/>
      <c r="U89" s="12"/>
      <c r="V89" s="12"/>
      <c r="W89" s="12"/>
      <c r="X89" s="12"/>
      <c r="Y89" s="12"/>
      <c r="Z89" s="12"/>
    </row>
    <row r="90" spans="1:26" ht="15.75" customHeight="1">
      <c r="A90" s="280" t="s">
        <v>1622</v>
      </c>
      <c r="B90" s="26" t="s">
        <v>229</v>
      </c>
      <c r="C90" s="26" t="s">
        <v>1623</v>
      </c>
      <c r="D90" s="26" t="s">
        <v>1624</v>
      </c>
      <c r="E90" s="27" t="s">
        <v>51</v>
      </c>
      <c r="F90" s="27" t="s">
        <v>139</v>
      </c>
      <c r="G90" s="28">
        <v>2015</v>
      </c>
      <c r="H90" s="29">
        <v>1</v>
      </c>
      <c r="I90" s="29">
        <v>1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24.75" customHeight="1">
      <c r="A91" s="31" t="s">
        <v>1224</v>
      </c>
      <c r="B91" s="45" t="s">
        <v>113</v>
      </c>
      <c r="C91" s="45" t="s">
        <v>1225</v>
      </c>
      <c r="D91" s="45" t="s">
        <v>1266</v>
      </c>
      <c r="E91" s="46" t="s">
        <v>181</v>
      </c>
      <c r="F91" s="46" t="s">
        <v>139</v>
      </c>
      <c r="G91" s="28">
        <v>2015</v>
      </c>
      <c r="H91" s="29">
        <v>1</v>
      </c>
      <c r="I91" s="29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12"/>
      <c r="U91" s="12"/>
      <c r="V91" s="12"/>
      <c r="W91" s="12"/>
      <c r="X91" s="12"/>
      <c r="Y91" s="12"/>
      <c r="Z91" s="12"/>
    </row>
    <row r="92" spans="1:26" ht="24.75" customHeight="1">
      <c r="A92" s="273" t="s">
        <v>1657</v>
      </c>
      <c r="B92" s="26" t="s">
        <v>127</v>
      </c>
      <c r="C92" s="26" t="s">
        <v>1658</v>
      </c>
      <c r="D92" s="26" t="s">
        <v>1659</v>
      </c>
      <c r="E92" s="27" t="s">
        <v>51</v>
      </c>
      <c r="F92" s="27" t="s">
        <v>2525</v>
      </c>
      <c r="G92" s="28">
        <v>2015</v>
      </c>
      <c r="H92" s="29">
        <v>1</v>
      </c>
      <c r="I92" s="29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12"/>
      <c r="U92" s="12"/>
      <c r="V92" s="12"/>
      <c r="W92" s="12"/>
      <c r="X92" s="12"/>
      <c r="Y92" s="12"/>
      <c r="Z92" s="12"/>
    </row>
    <row r="93" spans="1:26" ht="24.75" customHeight="1">
      <c r="A93" s="276" t="s">
        <v>1664</v>
      </c>
      <c r="B93" s="62" t="s">
        <v>1665</v>
      </c>
      <c r="C93" s="62" t="s">
        <v>1666</v>
      </c>
      <c r="D93" s="62" t="s">
        <v>1667</v>
      </c>
      <c r="E93" s="63" t="s">
        <v>130</v>
      </c>
      <c r="F93" s="63"/>
      <c r="G93" s="28">
        <v>2015</v>
      </c>
      <c r="H93" s="29">
        <v>1</v>
      </c>
      <c r="I93" s="29">
        <v>1</v>
      </c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12"/>
      <c r="U93" s="12"/>
      <c r="V93" s="12"/>
      <c r="W93" s="12"/>
      <c r="X93" s="12"/>
      <c r="Y93" s="12"/>
      <c r="Z93" s="12"/>
    </row>
    <row r="94" spans="1:26" ht="24.75" customHeight="1">
      <c r="A94" s="31" t="s">
        <v>1673</v>
      </c>
      <c r="B94" s="45" t="s">
        <v>174</v>
      </c>
      <c r="C94" s="45" t="s">
        <v>1674</v>
      </c>
      <c r="D94" s="45" t="s">
        <v>1004</v>
      </c>
      <c r="E94" s="46" t="s">
        <v>130</v>
      </c>
      <c r="F94" s="46"/>
      <c r="G94" s="28">
        <v>2015</v>
      </c>
      <c r="H94" s="29">
        <v>1</v>
      </c>
      <c r="I94" s="29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12"/>
      <c r="U94" s="12"/>
      <c r="V94" s="12"/>
      <c r="W94" s="12"/>
      <c r="X94" s="12"/>
      <c r="Y94" s="12"/>
      <c r="Z94" s="12"/>
    </row>
    <row r="95" spans="1:26" ht="24.75" customHeight="1">
      <c r="A95" s="31"/>
      <c r="B95" s="45" t="s">
        <v>995</v>
      </c>
      <c r="C95" s="45" t="s">
        <v>1402</v>
      </c>
      <c r="D95" s="45" t="s">
        <v>1403</v>
      </c>
      <c r="E95" s="27" t="s">
        <v>51</v>
      </c>
      <c r="F95" s="27"/>
      <c r="G95" s="28">
        <v>2015</v>
      </c>
      <c r="H95" s="29">
        <v>1</v>
      </c>
      <c r="I95" s="29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12"/>
      <c r="U95" s="12"/>
      <c r="V95" s="12"/>
      <c r="W95" s="12"/>
      <c r="X95" s="12"/>
      <c r="Y95" s="12"/>
      <c r="Z95" s="12"/>
    </row>
    <row r="96" spans="1:26" ht="24.75" customHeight="1">
      <c r="A96" s="277" t="s">
        <v>1685</v>
      </c>
      <c r="B96" s="26" t="s">
        <v>995</v>
      </c>
      <c r="C96" s="26" t="s">
        <v>1686</v>
      </c>
      <c r="D96" s="26" t="s">
        <v>1687</v>
      </c>
      <c r="E96" s="27" t="s">
        <v>51</v>
      </c>
      <c r="F96" s="27" t="s">
        <v>139</v>
      </c>
      <c r="G96" s="28">
        <v>2015</v>
      </c>
      <c r="H96" s="29">
        <v>1</v>
      </c>
      <c r="I96" s="29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12"/>
      <c r="U96" s="12"/>
      <c r="V96" s="12"/>
      <c r="W96" s="12"/>
      <c r="X96" s="12"/>
      <c r="Y96" s="12"/>
      <c r="Z96" s="12"/>
    </row>
    <row r="97" spans="1:26" ht="24.75" customHeight="1">
      <c r="A97" s="277" t="s">
        <v>1418</v>
      </c>
      <c r="B97" s="26" t="s">
        <v>202</v>
      </c>
      <c r="C97" s="26" t="s">
        <v>1419</v>
      </c>
      <c r="D97" s="26" t="s">
        <v>1420</v>
      </c>
      <c r="E97" s="27" t="s">
        <v>51</v>
      </c>
      <c r="F97" s="27"/>
      <c r="G97" s="28">
        <v>2015</v>
      </c>
      <c r="H97" s="29">
        <v>1</v>
      </c>
      <c r="I97" s="29">
        <v>2</v>
      </c>
      <c r="J97" s="20"/>
      <c r="K97" s="20"/>
      <c r="L97" s="20"/>
      <c r="M97" s="20"/>
      <c r="N97" s="20"/>
      <c r="O97" s="20"/>
      <c r="P97" s="20"/>
      <c r="Q97" s="20"/>
      <c r="R97" s="20" t="s">
        <v>147</v>
      </c>
      <c r="S97" s="20"/>
      <c r="T97" s="12"/>
      <c r="U97" s="12"/>
      <c r="V97" s="12"/>
      <c r="W97" s="12"/>
      <c r="X97" s="12"/>
      <c r="Y97" s="12"/>
      <c r="Z97" s="12"/>
    </row>
    <row r="98" spans="1:26" ht="24.75" customHeight="1">
      <c r="A98" s="275" t="s">
        <v>1697</v>
      </c>
      <c r="B98" s="45" t="s">
        <v>1698</v>
      </c>
      <c r="C98" s="45" t="s">
        <v>1699</v>
      </c>
      <c r="D98" s="45" t="s">
        <v>1393</v>
      </c>
      <c r="E98" s="46" t="s">
        <v>1700</v>
      </c>
      <c r="F98" s="46"/>
      <c r="G98" s="28">
        <v>2015</v>
      </c>
      <c r="H98" s="29">
        <v>1</v>
      </c>
      <c r="I98" s="29">
        <v>2</v>
      </c>
      <c r="J98" s="20" t="s">
        <v>2526</v>
      </c>
      <c r="K98" s="20"/>
      <c r="L98" s="20"/>
      <c r="M98" s="20"/>
      <c r="N98" s="20"/>
      <c r="O98" s="20"/>
      <c r="P98" s="20"/>
      <c r="Q98" s="20"/>
      <c r="R98" s="20"/>
      <c r="S98" s="20"/>
      <c r="T98" s="12"/>
      <c r="U98" s="12"/>
      <c r="V98" s="12"/>
      <c r="W98" s="12"/>
      <c r="X98" s="12"/>
      <c r="Y98" s="12"/>
      <c r="Z98" s="12"/>
    </row>
    <row r="99" spans="1:26" ht="24.75" customHeight="1">
      <c r="A99" s="281" t="s">
        <v>1404</v>
      </c>
      <c r="B99" s="45" t="s">
        <v>1405</v>
      </c>
      <c r="C99" s="45" t="s">
        <v>1406</v>
      </c>
      <c r="D99" s="45" t="s">
        <v>1407</v>
      </c>
      <c r="E99" s="46" t="s">
        <v>181</v>
      </c>
      <c r="F99" s="46"/>
      <c r="G99" s="28">
        <v>2015</v>
      </c>
      <c r="H99" s="29">
        <v>1</v>
      </c>
      <c r="I99" s="29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12"/>
      <c r="U99" s="12"/>
      <c r="V99" s="12"/>
      <c r="W99" s="12"/>
      <c r="X99" s="12"/>
      <c r="Y99" s="12"/>
      <c r="Z99" s="12"/>
    </row>
    <row r="100" spans="1:26" ht="24.75" customHeight="1">
      <c r="A100" s="275" t="s">
        <v>1310</v>
      </c>
      <c r="B100" s="45" t="s">
        <v>382</v>
      </c>
      <c r="C100" s="45" t="s">
        <v>1311</v>
      </c>
      <c r="D100" s="45" t="s">
        <v>1306</v>
      </c>
      <c r="E100" s="46" t="s">
        <v>130</v>
      </c>
      <c r="F100" s="46"/>
      <c r="G100" s="28">
        <v>2015</v>
      </c>
      <c r="H100" s="29">
        <v>1</v>
      </c>
      <c r="I100" s="29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24.75" customHeight="1">
      <c r="A101" s="25" t="s">
        <v>1727</v>
      </c>
      <c r="B101" s="26" t="s">
        <v>1378</v>
      </c>
      <c r="C101" s="26" t="s">
        <v>1728</v>
      </c>
      <c r="D101" s="26" t="s">
        <v>1729</v>
      </c>
      <c r="E101" s="27" t="s">
        <v>1730</v>
      </c>
      <c r="F101" s="27" t="s">
        <v>139</v>
      </c>
      <c r="G101" s="28">
        <v>2015</v>
      </c>
      <c r="H101" s="29">
        <v>1</v>
      </c>
      <c r="I101" s="29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24.75" customHeight="1">
      <c r="A102" s="282" t="s">
        <v>2527</v>
      </c>
      <c r="B102" s="26" t="s">
        <v>2528</v>
      </c>
      <c r="C102" s="26" t="s">
        <v>2529</v>
      </c>
      <c r="D102" s="45" t="s">
        <v>2530</v>
      </c>
      <c r="E102" s="27" t="s">
        <v>843</v>
      </c>
      <c r="F102" s="27"/>
      <c r="G102" s="28">
        <v>2015</v>
      </c>
      <c r="H102" s="28">
        <v>1</v>
      </c>
      <c r="I102" s="29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12"/>
      <c r="U102" s="12"/>
      <c r="V102" s="12"/>
      <c r="W102" s="12"/>
      <c r="X102" s="12"/>
      <c r="Y102" s="12"/>
      <c r="Z102" s="12"/>
    </row>
    <row r="103" spans="1:26" ht="24.75" customHeight="1">
      <c r="A103" s="111" t="s">
        <v>2241</v>
      </c>
      <c r="B103" s="111" t="s">
        <v>2242</v>
      </c>
      <c r="C103" s="111" t="s">
        <v>2243</v>
      </c>
      <c r="D103" s="111" t="s">
        <v>2239</v>
      </c>
      <c r="E103" s="242" t="s">
        <v>2240</v>
      </c>
      <c r="F103" s="242"/>
      <c r="G103" s="28">
        <v>2015</v>
      </c>
      <c r="H103" s="29">
        <v>1</v>
      </c>
      <c r="I103" s="29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24.75" customHeight="1">
      <c r="A104" s="64" t="s">
        <v>861</v>
      </c>
      <c r="B104" s="26" t="s">
        <v>862</v>
      </c>
      <c r="C104" s="26" t="s">
        <v>863</v>
      </c>
      <c r="D104" s="45" t="s">
        <v>864</v>
      </c>
      <c r="E104" s="27" t="s">
        <v>843</v>
      </c>
      <c r="F104" s="27"/>
      <c r="G104" s="28">
        <v>2015</v>
      </c>
      <c r="H104" s="28">
        <v>1</v>
      </c>
      <c r="I104" s="29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24.75" customHeight="1">
      <c r="A105" s="64" t="s">
        <v>1852</v>
      </c>
      <c r="B105" s="64" t="s">
        <v>352</v>
      </c>
      <c r="C105" s="64" t="s">
        <v>1853</v>
      </c>
      <c r="D105" s="64" t="s">
        <v>300</v>
      </c>
      <c r="E105" s="46" t="s">
        <v>42</v>
      </c>
      <c r="F105" s="27"/>
      <c r="G105" s="28">
        <v>2015</v>
      </c>
      <c r="H105" s="29">
        <v>1</v>
      </c>
      <c r="I105" s="29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24.75" customHeight="1">
      <c r="A106" s="272" t="s">
        <v>1874</v>
      </c>
      <c r="B106" s="26" t="s">
        <v>1875</v>
      </c>
      <c r="C106" s="26" t="s">
        <v>1876</v>
      </c>
      <c r="D106" s="26" t="s">
        <v>1877</v>
      </c>
      <c r="E106" s="27" t="s">
        <v>51</v>
      </c>
      <c r="F106" s="27" t="s">
        <v>139</v>
      </c>
      <c r="G106" s="28">
        <v>2015</v>
      </c>
      <c r="H106" s="29">
        <v>1</v>
      </c>
      <c r="I106" s="29">
        <v>1</v>
      </c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24.75" customHeight="1">
      <c r="A107" s="273" t="s">
        <v>1333</v>
      </c>
      <c r="B107" s="45" t="s">
        <v>1334</v>
      </c>
      <c r="C107" s="45" t="s">
        <v>1335</v>
      </c>
      <c r="D107" s="45" t="s">
        <v>1336</v>
      </c>
      <c r="E107" s="46" t="s">
        <v>1337</v>
      </c>
      <c r="F107" s="46"/>
      <c r="G107" s="28">
        <v>2015</v>
      </c>
      <c r="H107" s="29">
        <v>1</v>
      </c>
      <c r="I107" s="106"/>
      <c r="J107" s="13"/>
      <c r="K107" s="227"/>
      <c r="L107" s="13"/>
      <c r="M107" s="13"/>
      <c r="N107" s="13"/>
      <c r="O107" s="227"/>
      <c r="P107" s="13"/>
      <c r="Q107" s="13"/>
      <c r="R107" s="13"/>
      <c r="S107" s="227"/>
      <c r="T107" s="12"/>
      <c r="U107" s="12"/>
      <c r="V107" s="12"/>
      <c r="W107" s="12"/>
      <c r="X107" s="12"/>
      <c r="Y107" s="12"/>
      <c r="Z107" s="12"/>
    </row>
    <row r="108" spans="1:26" ht="24.75" customHeight="1">
      <c r="A108" s="31" t="s">
        <v>1330</v>
      </c>
      <c r="B108" s="45" t="s">
        <v>435</v>
      </c>
      <c r="C108" s="45" t="s">
        <v>1331</v>
      </c>
      <c r="D108" s="45" t="s">
        <v>1332</v>
      </c>
      <c r="E108" s="46" t="s">
        <v>1166</v>
      </c>
      <c r="F108" s="46" t="s">
        <v>139</v>
      </c>
      <c r="G108" s="28">
        <v>2015</v>
      </c>
      <c r="H108" s="29">
        <v>1</v>
      </c>
      <c r="I108" s="29">
        <v>2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24.75" customHeight="1">
      <c r="A109" s="31" t="s">
        <v>1375</v>
      </c>
      <c r="B109" s="45" t="s">
        <v>229</v>
      </c>
      <c r="C109" s="45" t="s">
        <v>549</v>
      </c>
      <c r="D109" s="45" t="s">
        <v>1376</v>
      </c>
      <c r="E109" s="46" t="s">
        <v>130</v>
      </c>
      <c r="F109" s="46"/>
      <c r="G109" s="28">
        <v>2015</v>
      </c>
      <c r="H109" s="29">
        <v>1</v>
      </c>
      <c r="I109" s="29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24.75" customHeight="1">
      <c r="A110" s="274" t="s">
        <v>1959</v>
      </c>
      <c r="B110" s="62" t="s">
        <v>880</v>
      </c>
      <c r="C110" s="62" t="s">
        <v>1960</v>
      </c>
      <c r="D110" s="62" t="s">
        <v>129</v>
      </c>
      <c r="E110" s="63" t="s">
        <v>130</v>
      </c>
      <c r="F110" s="63"/>
      <c r="G110" s="28">
        <v>2015</v>
      </c>
      <c r="H110" s="29"/>
      <c r="I110" s="29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24.75" customHeight="1">
      <c r="A111" s="283" t="str">
        <f>HYPERLINK("mailto:julie.rolland@me.com","julie.rolland@me.com")</f>
        <v>julie.rolland@me.com</v>
      </c>
      <c r="B111" s="31" t="s">
        <v>1975</v>
      </c>
      <c r="C111" s="31" t="s">
        <v>1976</v>
      </c>
      <c r="D111" s="45" t="s">
        <v>368</v>
      </c>
      <c r="E111" s="46" t="s">
        <v>1977</v>
      </c>
      <c r="F111" s="46"/>
      <c r="G111" s="28">
        <v>2015</v>
      </c>
      <c r="H111" s="29">
        <v>1</v>
      </c>
      <c r="I111" s="29">
        <v>2</v>
      </c>
      <c r="J111" s="12"/>
      <c r="K111" s="12"/>
      <c r="L111" s="12"/>
      <c r="M111" s="12"/>
      <c r="N111" s="12"/>
      <c r="O111" s="12"/>
      <c r="P111" s="12" t="s">
        <v>147</v>
      </c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24.75" customHeight="1">
      <c r="A112" s="31" t="s">
        <v>1338</v>
      </c>
      <c r="B112" s="45" t="s">
        <v>995</v>
      </c>
      <c r="C112" s="45" t="s">
        <v>1339</v>
      </c>
      <c r="D112" s="45" t="s">
        <v>1336</v>
      </c>
      <c r="E112" s="46" t="s">
        <v>1337</v>
      </c>
      <c r="F112" s="46"/>
      <c r="G112" s="28">
        <v>2015</v>
      </c>
      <c r="H112" s="29">
        <v>1</v>
      </c>
      <c r="I112" s="29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24.75" customHeight="1">
      <c r="A113" s="31" t="s">
        <v>1359</v>
      </c>
      <c r="B113" s="45" t="s">
        <v>619</v>
      </c>
      <c r="C113" s="45" t="s">
        <v>1360</v>
      </c>
      <c r="D113" s="45" t="s">
        <v>1353</v>
      </c>
      <c r="E113" s="46" t="s">
        <v>51</v>
      </c>
      <c r="F113" s="46" t="s">
        <v>139</v>
      </c>
      <c r="G113" s="28">
        <v>2015</v>
      </c>
      <c r="H113" s="29">
        <v>1</v>
      </c>
      <c r="I113" s="29">
        <v>1</v>
      </c>
      <c r="J113" s="12"/>
      <c r="K113" s="12"/>
      <c r="L113" s="12"/>
      <c r="M113" s="12"/>
      <c r="N113" s="12"/>
      <c r="O113" s="12"/>
      <c r="P113" s="12"/>
      <c r="Q113" s="12"/>
      <c r="R113" s="12" t="s">
        <v>147</v>
      </c>
      <c r="S113" s="12"/>
      <c r="T113" s="12"/>
      <c r="U113" s="12"/>
      <c r="V113" s="12"/>
      <c r="W113" s="12"/>
      <c r="X113" s="12"/>
      <c r="Y113" s="12"/>
      <c r="Z113" s="12"/>
    </row>
    <row r="114" spans="1:26" ht="24.75" customHeight="1">
      <c r="A114" s="31" t="s">
        <v>1998</v>
      </c>
      <c r="B114" s="45" t="s">
        <v>1999</v>
      </c>
      <c r="C114" s="45" t="s">
        <v>2000</v>
      </c>
      <c r="D114" s="45" t="s">
        <v>1004</v>
      </c>
      <c r="E114" s="46" t="s">
        <v>130</v>
      </c>
      <c r="F114" s="46"/>
      <c r="G114" s="28">
        <v>2015</v>
      </c>
      <c r="H114" s="29">
        <v>1</v>
      </c>
      <c r="I114" s="29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24.75" customHeight="1">
      <c r="A115" s="26" t="s">
        <v>2015</v>
      </c>
      <c r="B115" s="26" t="s">
        <v>2016</v>
      </c>
      <c r="C115" s="26" t="s">
        <v>2017</v>
      </c>
      <c r="D115" s="26" t="s">
        <v>2018</v>
      </c>
      <c r="E115" s="27" t="s">
        <v>51</v>
      </c>
      <c r="F115" s="27" t="s">
        <v>139</v>
      </c>
      <c r="G115" s="28">
        <v>2015</v>
      </c>
      <c r="H115" s="29">
        <v>1</v>
      </c>
      <c r="I115" s="29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24.75" customHeight="1">
      <c r="A116" s="31" t="s">
        <v>2028</v>
      </c>
      <c r="B116" s="45" t="s">
        <v>2029</v>
      </c>
      <c r="C116" s="45" t="s">
        <v>2030</v>
      </c>
      <c r="D116" s="45" t="s">
        <v>2031</v>
      </c>
      <c r="E116" s="46" t="s">
        <v>130</v>
      </c>
      <c r="F116" s="46"/>
      <c r="G116" s="28">
        <v>2015</v>
      </c>
      <c r="H116" s="29">
        <v>1</v>
      </c>
      <c r="I116" s="29">
        <v>0</v>
      </c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24.75" customHeight="1">
      <c r="A117" s="272" t="s">
        <v>2041</v>
      </c>
      <c r="B117" s="62" t="s">
        <v>103</v>
      </c>
      <c r="C117" s="62" t="s">
        <v>2042</v>
      </c>
      <c r="D117" s="62" t="s">
        <v>2043</v>
      </c>
      <c r="E117" s="63" t="s">
        <v>130</v>
      </c>
      <c r="F117" s="63"/>
      <c r="G117" s="28">
        <v>2015</v>
      </c>
      <c r="H117" s="29">
        <v>1</v>
      </c>
      <c r="I117" s="29">
        <v>1</v>
      </c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24.75" customHeight="1">
      <c r="A118" s="279" t="s">
        <v>2244</v>
      </c>
      <c r="B118" s="111" t="s">
        <v>438</v>
      </c>
      <c r="C118" s="111" t="s">
        <v>2245</v>
      </c>
      <c r="D118" s="111" t="s">
        <v>2239</v>
      </c>
      <c r="E118" s="242" t="s">
        <v>2240</v>
      </c>
      <c r="F118" s="242"/>
      <c r="G118" s="28">
        <v>2015</v>
      </c>
      <c r="H118" s="29">
        <v>1</v>
      </c>
      <c r="I118" s="29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24.75" customHeight="1">
      <c r="A119" s="31" t="s">
        <v>2060</v>
      </c>
      <c r="B119" s="45" t="s">
        <v>2061</v>
      </c>
      <c r="C119" s="45" t="s">
        <v>2062</v>
      </c>
      <c r="D119" s="45" t="s">
        <v>2063</v>
      </c>
      <c r="E119" s="46" t="s">
        <v>181</v>
      </c>
      <c r="F119" s="46" t="s">
        <v>139</v>
      </c>
      <c r="G119" s="28">
        <v>2015</v>
      </c>
      <c r="H119" s="29">
        <v>1</v>
      </c>
      <c r="I119" s="29">
        <v>0</v>
      </c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24.75" customHeight="1">
      <c r="A120" s="274" t="s">
        <v>521</v>
      </c>
      <c r="B120" s="62" t="s">
        <v>362</v>
      </c>
      <c r="C120" s="62" t="s">
        <v>522</v>
      </c>
      <c r="D120" s="62" t="s">
        <v>129</v>
      </c>
      <c r="E120" s="63" t="s">
        <v>130</v>
      </c>
      <c r="F120" s="63"/>
      <c r="G120" s="28">
        <v>2015</v>
      </c>
      <c r="H120" s="29">
        <v>1</v>
      </c>
      <c r="I120" s="29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24.75" customHeight="1">
      <c r="A121" s="31" t="s">
        <v>2097</v>
      </c>
      <c r="B121" s="45" t="s">
        <v>2098</v>
      </c>
      <c r="C121" s="45" t="s">
        <v>2099</v>
      </c>
      <c r="D121" s="45" t="s">
        <v>896</v>
      </c>
      <c r="E121" s="46" t="s">
        <v>897</v>
      </c>
      <c r="F121" s="46"/>
      <c r="G121" s="28">
        <v>2015</v>
      </c>
      <c r="H121" s="29">
        <v>1</v>
      </c>
      <c r="I121" s="29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24.75" customHeight="1">
      <c r="A122" s="31" t="s">
        <v>2104</v>
      </c>
      <c r="B122" s="45" t="s">
        <v>359</v>
      </c>
      <c r="C122" s="45" t="s">
        <v>2105</v>
      </c>
      <c r="D122" s="45" t="s">
        <v>2106</v>
      </c>
      <c r="E122" s="46" t="s">
        <v>130</v>
      </c>
      <c r="F122" s="46"/>
      <c r="G122" s="28">
        <v>2015</v>
      </c>
      <c r="H122" s="29">
        <v>1</v>
      </c>
      <c r="I122" s="29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24.75" customHeight="1">
      <c r="A123" s="275" t="s">
        <v>1315</v>
      </c>
      <c r="B123" s="45" t="s">
        <v>1316</v>
      </c>
      <c r="C123" s="45" t="s">
        <v>1317</v>
      </c>
      <c r="D123" s="45" t="s">
        <v>1318</v>
      </c>
      <c r="E123" s="46" t="s">
        <v>181</v>
      </c>
      <c r="F123" s="46" t="s">
        <v>139</v>
      </c>
      <c r="G123" s="28">
        <v>2015</v>
      </c>
      <c r="H123" s="29">
        <v>1</v>
      </c>
      <c r="I123" s="29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24.75" customHeight="1">
      <c r="A124" s="31" t="s">
        <v>2127</v>
      </c>
      <c r="B124" s="45" t="s">
        <v>191</v>
      </c>
      <c r="C124" s="45" t="s">
        <v>363</v>
      </c>
      <c r="D124" s="45" t="s">
        <v>1041</v>
      </c>
      <c r="E124" s="46" t="s">
        <v>130</v>
      </c>
      <c r="F124" s="46"/>
      <c r="G124" s="28">
        <v>2015</v>
      </c>
      <c r="H124" s="29">
        <v>1</v>
      </c>
      <c r="I124" s="29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24.75" customHeight="1">
      <c r="A125" s="283" t="str">
        <f>HYPERLINK("mailto:martine.triddemazloum@bnpparibas.com","martine.triddemazloum@bnpparibas.com ")</f>
        <v xml:space="preserve">martine.triddemazloum@bnpparibas.com </v>
      </c>
      <c r="B125" s="45" t="s">
        <v>100</v>
      </c>
      <c r="C125" s="45" t="s">
        <v>1312</v>
      </c>
      <c r="D125" s="45" t="s">
        <v>1313</v>
      </c>
      <c r="E125" s="46" t="s">
        <v>1314</v>
      </c>
      <c r="F125" s="46"/>
      <c r="G125" s="28">
        <v>2015</v>
      </c>
      <c r="H125" s="29">
        <v>1</v>
      </c>
      <c r="I125" s="29">
        <v>0</v>
      </c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24.75" customHeight="1">
      <c r="A126" s="275" t="s">
        <v>1365</v>
      </c>
      <c r="B126" s="45" t="s">
        <v>1366</v>
      </c>
      <c r="C126" s="45" t="s">
        <v>1367</v>
      </c>
      <c r="D126" s="45" t="s">
        <v>1368</v>
      </c>
      <c r="E126" s="46" t="s">
        <v>181</v>
      </c>
      <c r="F126" s="46" t="s">
        <v>139</v>
      </c>
      <c r="G126" s="28">
        <v>2015</v>
      </c>
      <c r="H126" s="29"/>
      <c r="I126" s="29"/>
      <c r="J126" s="12"/>
      <c r="K126" s="12"/>
      <c r="L126" s="12"/>
      <c r="M126" s="12"/>
      <c r="N126" s="12"/>
      <c r="O126" s="12">
        <v>1</v>
      </c>
      <c r="P126" s="12"/>
      <c r="Q126" s="12"/>
      <c r="R126" s="12">
        <v>1</v>
      </c>
      <c r="S126" s="12"/>
      <c r="T126" s="12"/>
      <c r="U126" s="12"/>
      <c r="V126" s="12"/>
      <c r="W126" s="12"/>
      <c r="X126" s="12"/>
      <c r="Y126" s="12"/>
      <c r="Z126" s="12"/>
    </row>
    <row r="127" spans="1:26" ht="24.75" customHeight="1">
      <c r="A127" s="31" t="s">
        <v>1388</v>
      </c>
      <c r="B127" s="45" t="s">
        <v>999</v>
      </c>
      <c r="C127" s="45" t="s">
        <v>1389</v>
      </c>
      <c r="D127" s="45" t="s">
        <v>1390</v>
      </c>
      <c r="E127" s="46" t="s">
        <v>130</v>
      </c>
      <c r="F127" s="46"/>
      <c r="G127" s="28">
        <v>2015</v>
      </c>
      <c r="H127" s="29">
        <v>1</v>
      </c>
      <c r="I127" s="29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>
      <c r="A128" s="272" t="s">
        <v>2194</v>
      </c>
      <c r="B128" s="64" t="s">
        <v>2195</v>
      </c>
      <c r="C128" s="64" t="s">
        <v>2196</v>
      </c>
      <c r="D128" s="64" t="s">
        <v>2197</v>
      </c>
      <c r="E128" s="46" t="s">
        <v>42</v>
      </c>
      <c r="F128" s="27"/>
      <c r="G128" s="28">
        <v>2015</v>
      </c>
      <c r="H128" s="29">
        <v>1</v>
      </c>
      <c r="I128" s="29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3"/>
      <c r="U128" s="13"/>
      <c r="V128" s="13"/>
      <c r="W128" s="13"/>
      <c r="X128" s="13"/>
      <c r="Y128" s="13"/>
      <c r="Z128" s="13"/>
    </row>
    <row r="129" spans="1:26" ht="15.75" customHeight="1">
      <c r="A129" s="111" t="s">
        <v>2246</v>
      </c>
      <c r="B129" s="111" t="s">
        <v>31</v>
      </c>
      <c r="C129" s="111" t="s">
        <v>2247</v>
      </c>
      <c r="D129" s="111" t="s">
        <v>2239</v>
      </c>
      <c r="E129" s="242" t="s">
        <v>2240</v>
      </c>
      <c r="F129" s="242"/>
      <c r="G129" s="28">
        <v>2015</v>
      </c>
      <c r="H129" s="29">
        <v>1</v>
      </c>
      <c r="I129" s="29">
        <v>1</v>
      </c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3"/>
      <c r="U129" s="13"/>
      <c r="V129" s="13"/>
      <c r="W129" s="13"/>
      <c r="X129" s="13"/>
      <c r="Y129" s="13"/>
      <c r="Z129" s="13"/>
    </row>
    <row r="130" spans="1:26" ht="25.5" customHeight="1">
      <c r="A130" s="31" t="s">
        <v>2234</v>
      </c>
      <c r="B130" s="45" t="s">
        <v>2235</v>
      </c>
      <c r="C130" s="45" t="s">
        <v>2236</v>
      </c>
      <c r="D130" s="45" t="s">
        <v>2106</v>
      </c>
      <c r="E130" s="46" t="s">
        <v>130</v>
      </c>
      <c r="F130" s="46"/>
      <c r="G130" s="28">
        <v>2015</v>
      </c>
      <c r="H130" s="29">
        <v>1</v>
      </c>
      <c r="I130" s="28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3"/>
      <c r="U130" s="13"/>
      <c r="V130" s="13"/>
      <c r="W130" s="13"/>
      <c r="X130" s="13"/>
      <c r="Y130" s="13"/>
      <c r="Z130" s="13"/>
    </row>
    <row r="131" spans="1:26" ht="12.75" customHeight="1">
      <c r="A131" s="13"/>
      <c r="B131" s="13"/>
      <c r="C131" s="13"/>
      <c r="D131" s="13"/>
      <c r="E131" s="13"/>
      <c r="F131" s="285" t="s">
        <v>2531</v>
      </c>
      <c r="G131" s="285"/>
      <c r="H131" s="286">
        <f>SUM(H3:H128)</f>
        <v>123</v>
      </c>
      <c r="I131" s="286">
        <f>SUM(I3:I130)</f>
        <v>41</v>
      </c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.75" customHeight="1">
      <c r="A132" s="13"/>
      <c r="B132" s="13"/>
      <c r="C132" s="13"/>
      <c r="D132" s="13"/>
      <c r="E132" s="13"/>
      <c r="F132" s="13"/>
      <c r="G132" s="13"/>
      <c r="H132" s="268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.75" customHeight="1">
      <c r="A133" s="13"/>
      <c r="B133" s="13"/>
      <c r="C133" s="13"/>
      <c r="D133" s="13"/>
      <c r="E133" s="13"/>
      <c r="F133" s="13"/>
      <c r="G133" s="13"/>
      <c r="H133" s="268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.75" customHeight="1">
      <c r="A134" s="13"/>
      <c r="B134" s="13"/>
      <c r="C134" s="13"/>
      <c r="D134" s="13"/>
      <c r="E134" s="13"/>
      <c r="F134" s="13"/>
      <c r="G134" s="13"/>
      <c r="H134" s="268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.75" customHeight="1">
      <c r="A135" s="13"/>
      <c r="B135" s="13"/>
      <c r="C135" s="13"/>
      <c r="D135" s="13"/>
      <c r="E135" s="13"/>
      <c r="F135" s="13"/>
      <c r="G135" s="13"/>
      <c r="H135" s="268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.75" customHeight="1">
      <c r="A136" s="13"/>
      <c r="B136" s="13"/>
      <c r="C136" s="13"/>
      <c r="D136" s="13"/>
      <c r="E136" s="13"/>
      <c r="F136" s="13"/>
      <c r="G136" s="13"/>
      <c r="H136" s="268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.75" customHeight="1">
      <c r="A137" s="13"/>
      <c r="B137" s="13"/>
      <c r="C137" s="13"/>
      <c r="D137" s="13"/>
      <c r="E137" s="13"/>
      <c r="F137" s="13"/>
      <c r="G137" s="13"/>
      <c r="H137" s="268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.75" customHeight="1">
      <c r="A138" s="13"/>
      <c r="B138" s="13"/>
      <c r="C138" s="13"/>
      <c r="D138" s="13"/>
      <c r="E138" s="13"/>
      <c r="F138" s="13"/>
      <c r="G138" s="13"/>
      <c r="H138" s="268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.75" customHeight="1">
      <c r="A139" s="13"/>
      <c r="B139" s="13"/>
      <c r="C139" s="13"/>
      <c r="D139" s="13"/>
      <c r="E139" s="13"/>
      <c r="F139" s="13"/>
      <c r="G139" s="13"/>
      <c r="H139" s="268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.75" customHeight="1">
      <c r="A140" s="13"/>
      <c r="B140" s="13"/>
      <c r="C140" s="13"/>
      <c r="D140" s="13"/>
      <c r="E140" s="13"/>
      <c r="F140" s="13"/>
      <c r="G140" s="13"/>
      <c r="H140" s="268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.75" customHeight="1">
      <c r="A141" s="13"/>
      <c r="B141" s="13"/>
      <c r="C141" s="13"/>
      <c r="D141" s="13"/>
      <c r="E141" s="13"/>
      <c r="F141" s="13"/>
      <c r="G141" s="13"/>
      <c r="H141" s="268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.75" customHeight="1">
      <c r="A142" s="13"/>
      <c r="B142" s="13"/>
      <c r="C142" s="13"/>
      <c r="D142" s="13"/>
      <c r="E142" s="13"/>
      <c r="F142" s="13"/>
      <c r="G142" s="13"/>
      <c r="H142" s="268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.75" customHeight="1">
      <c r="A143" s="13"/>
      <c r="B143" s="13"/>
      <c r="C143" s="13"/>
      <c r="D143" s="13"/>
      <c r="E143" s="13"/>
      <c r="F143" s="13"/>
      <c r="G143" s="13"/>
      <c r="H143" s="268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.75" customHeight="1">
      <c r="A144" s="13"/>
      <c r="B144" s="13"/>
      <c r="C144" s="13"/>
      <c r="D144" s="13"/>
      <c r="E144" s="13"/>
      <c r="F144" s="13"/>
      <c r="G144" s="13"/>
      <c r="H144" s="268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.75" customHeight="1">
      <c r="A145" s="13"/>
      <c r="B145" s="13"/>
      <c r="C145" s="13"/>
      <c r="D145" s="13"/>
      <c r="E145" s="13"/>
      <c r="F145" s="13"/>
      <c r="G145" s="13"/>
      <c r="H145" s="268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.75" customHeight="1">
      <c r="A146" s="13"/>
      <c r="B146" s="13"/>
      <c r="C146" s="13"/>
      <c r="D146" s="13"/>
      <c r="E146" s="13"/>
      <c r="F146" s="13"/>
      <c r="G146" s="13"/>
      <c r="H146" s="268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.75" customHeight="1">
      <c r="A147" s="13"/>
      <c r="B147" s="13"/>
      <c r="C147" s="13"/>
      <c r="D147" s="13"/>
      <c r="E147" s="13"/>
      <c r="F147" s="13"/>
      <c r="G147" s="13"/>
      <c r="H147" s="268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.75" customHeight="1">
      <c r="A148" s="13"/>
      <c r="B148" s="13"/>
      <c r="C148" s="13"/>
      <c r="D148" s="13"/>
      <c r="E148" s="13"/>
      <c r="F148" s="13"/>
      <c r="G148" s="13"/>
      <c r="H148" s="268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.75" customHeight="1">
      <c r="A149" s="13"/>
      <c r="B149" s="13"/>
      <c r="C149" s="13"/>
      <c r="D149" s="13"/>
      <c r="E149" s="13"/>
      <c r="F149" s="13"/>
      <c r="G149" s="13"/>
      <c r="H149" s="268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.75" customHeight="1">
      <c r="A150" s="13"/>
      <c r="B150" s="13"/>
      <c r="C150" s="13"/>
      <c r="D150" s="13"/>
      <c r="E150" s="13"/>
      <c r="F150" s="13"/>
      <c r="G150" s="13"/>
      <c r="H150" s="268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.75" customHeight="1">
      <c r="A151" s="13"/>
      <c r="B151" s="13"/>
      <c r="C151" s="13"/>
      <c r="D151" s="13"/>
      <c r="E151" s="13"/>
      <c r="F151" s="13"/>
      <c r="G151" s="13"/>
      <c r="H151" s="268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.75" customHeight="1">
      <c r="A152" s="13"/>
      <c r="B152" s="13"/>
      <c r="C152" s="13"/>
      <c r="D152" s="13"/>
      <c r="E152" s="13"/>
      <c r="F152" s="13"/>
      <c r="G152" s="13"/>
      <c r="H152" s="268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.75" customHeight="1">
      <c r="A153" s="13"/>
      <c r="B153" s="13"/>
      <c r="C153" s="13"/>
      <c r="D153" s="13"/>
      <c r="E153" s="13"/>
      <c r="F153" s="13"/>
      <c r="G153" s="13"/>
      <c r="H153" s="268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.75" customHeight="1">
      <c r="A154" s="13"/>
      <c r="B154" s="13"/>
      <c r="C154" s="13"/>
      <c r="D154" s="13"/>
      <c r="E154" s="13"/>
      <c r="F154" s="13"/>
      <c r="G154" s="13"/>
      <c r="H154" s="268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.75" customHeight="1">
      <c r="A155" s="13"/>
      <c r="B155" s="13"/>
      <c r="C155" s="13"/>
      <c r="D155" s="13"/>
      <c r="E155" s="13"/>
      <c r="F155" s="13"/>
      <c r="G155" s="13"/>
      <c r="H155" s="268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.75" customHeight="1">
      <c r="A156" s="13"/>
      <c r="B156" s="13"/>
      <c r="C156" s="13"/>
      <c r="D156" s="13"/>
      <c r="E156" s="13"/>
      <c r="F156" s="13"/>
      <c r="G156" s="13"/>
      <c r="H156" s="268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.75" customHeight="1">
      <c r="A157" s="13"/>
      <c r="B157" s="13"/>
      <c r="C157" s="13"/>
      <c r="D157" s="13"/>
      <c r="E157" s="13"/>
      <c r="F157" s="13"/>
      <c r="G157" s="13"/>
      <c r="H157" s="268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.75" customHeight="1">
      <c r="A158" s="13"/>
      <c r="B158" s="13"/>
      <c r="C158" s="13"/>
      <c r="D158" s="13"/>
      <c r="E158" s="13"/>
      <c r="F158" s="13"/>
      <c r="G158" s="13"/>
      <c r="H158" s="268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.75" customHeight="1">
      <c r="A159" s="13"/>
      <c r="B159" s="13"/>
      <c r="C159" s="13"/>
      <c r="D159" s="13"/>
      <c r="E159" s="13"/>
      <c r="F159" s="13"/>
      <c r="G159" s="13"/>
      <c r="H159" s="268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.75" customHeight="1">
      <c r="A160" s="13"/>
      <c r="B160" s="13"/>
      <c r="C160" s="13"/>
      <c r="D160" s="13"/>
      <c r="E160" s="13"/>
      <c r="F160" s="13"/>
      <c r="G160" s="13"/>
      <c r="H160" s="268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.75" customHeight="1">
      <c r="A161" s="13"/>
      <c r="B161" s="13"/>
      <c r="C161" s="13"/>
      <c r="D161" s="13"/>
      <c r="E161" s="13"/>
      <c r="F161" s="13"/>
      <c r="G161" s="13"/>
      <c r="H161" s="268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.75" customHeight="1">
      <c r="A162" s="13"/>
      <c r="B162" s="13"/>
      <c r="C162" s="13"/>
      <c r="D162" s="13"/>
      <c r="E162" s="13"/>
      <c r="F162" s="13"/>
      <c r="G162" s="13"/>
      <c r="H162" s="268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.75" customHeight="1">
      <c r="A163" s="13"/>
      <c r="B163" s="13"/>
      <c r="C163" s="13"/>
      <c r="D163" s="13"/>
      <c r="E163" s="13"/>
      <c r="F163" s="13"/>
      <c r="G163" s="13"/>
      <c r="H163" s="268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.75" customHeight="1">
      <c r="A164" s="13"/>
      <c r="B164" s="13"/>
      <c r="C164" s="13"/>
      <c r="D164" s="13"/>
      <c r="E164" s="13"/>
      <c r="F164" s="13"/>
      <c r="G164" s="13"/>
      <c r="H164" s="268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.75" customHeight="1">
      <c r="A165" s="13"/>
      <c r="B165" s="13"/>
      <c r="C165" s="13"/>
      <c r="D165" s="13"/>
      <c r="E165" s="13"/>
      <c r="F165" s="13"/>
      <c r="G165" s="13"/>
      <c r="H165" s="268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.75" customHeight="1">
      <c r="A166" s="13"/>
      <c r="B166" s="13"/>
      <c r="C166" s="13"/>
      <c r="D166" s="13"/>
      <c r="E166" s="13"/>
      <c r="F166" s="13"/>
      <c r="G166" s="13"/>
      <c r="H166" s="268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.75" customHeight="1">
      <c r="A167" s="13"/>
      <c r="B167" s="13"/>
      <c r="C167" s="13"/>
      <c r="D167" s="13"/>
      <c r="E167" s="13"/>
      <c r="F167" s="13"/>
      <c r="G167" s="13"/>
      <c r="H167" s="268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.75" customHeight="1">
      <c r="A168" s="13"/>
      <c r="B168" s="13"/>
      <c r="C168" s="13"/>
      <c r="D168" s="13"/>
      <c r="E168" s="13"/>
      <c r="F168" s="13"/>
      <c r="G168" s="13"/>
      <c r="H168" s="268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.75" customHeight="1">
      <c r="A169" s="13"/>
      <c r="B169" s="13"/>
      <c r="C169" s="13"/>
      <c r="D169" s="13"/>
      <c r="E169" s="13"/>
      <c r="F169" s="13"/>
      <c r="G169" s="13"/>
      <c r="H169" s="268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.75" customHeight="1">
      <c r="A170" s="13"/>
      <c r="B170" s="13"/>
      <c r="C170" s="13"/>
      <c r="D170" s="13"/>
      <c r="E170" s="13"/>
      <c r="F170" s="13"/>
      <c r="G170" s="13"/>
      <c r="H170" s="268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.75" customHeight="1">
      <c r="A171" s="13"/>
      <c r="B171" s="13"/>
      <c r="C171" s="13"/>
      <c r="D171" s="13"/>
      <c r="E171" s="13"/>
      <c r="F171" s="13"/>
      <c r="G171" s="13"/>
      <c r="H171" s="268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.75" customHeight="1">
      <c r="A172" s="13"/>
      <c r="B172" s="13"/>
      <c r="C172" s="13"/>
      <c r="D172" s="13"/>
      <c r="E172" s="13"/>
      <c r="F172" s="13"/>
      <c r="G172" s="13"/>
      <c r="H172" s="268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.75" customHeight="1">
      <c r="A173" s="13"/>
      <c r="B173" s="13"/>
      <c r="C173" s="13"/>
      <c r="D173" s="13"/>
      <c r="E173" s="13"/>
      <c r="F173" s="13"/>
      <c r="G173" s="13"/>
      <c r="H173" s="268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.75" customHeight="1">
      <c r="A174" s="13"/>
      <c r="B174" s="13"/>
      <c r="C174" s="13"/>
      <c r="D174" s="13"/>
      <c r="E174" s="13"/>
      <c r="F174" s="13"/>
      <c r="G174" s="13"/>
      <c r="H174" s="268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.75" customHeight="1">
      <c r="A175" s="13"/>
      <c r="B175" s="13"/>
      <c r="C175" s="13"/>
      <c r="D175" s="13"/>
      <c r="E175" s="13"/>
      <c r="F175" s="13"/>
      <c r="G175" s="13"/>
      <c r="H175" s="268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.75" customHeight="1">
      <c r="A176" s="13"/>
      <c r="B176" s="13"/>
      <c r="C176" s="13"/>
      <c r="D176" s="13"/>
      <c r="E176" s="13"/>
      <c r="F176" s="13"/>
      <c r="G176" s="13"/>
      <c r="H176" s="268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.75" customHeight="1">
      <c r="A177" s="13"/>
      <c r="B177" s="13"/>
      <c r="C177" s="13"/>
      <c r="D177" s="13"/>
      <c r="E177" s="13"/>
      <c r="F177" s="13"/>
      <c r="G177" s="13"/>
      <c r="H177" s="268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.75" customHeight="1">
      <c r="A178" s="13"/>
      <c r="B178" s="13"/>
      <c r="C178" s="13"/>
      <c r="D178" s="13"/>
      <c r="E178" s="13"/>
      <c r="F178" s="13"/>
      <c r="G178" s="13"/>
      <c r="H178" s="268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.75" customHeight="1">
      <c r="A179" s="13"/>
      <c r="B179" s="13"/>
      <c r="C179" s="13"/>
      <c r="D179" s="13"/>
      <c r="E179" s="13"/>
      <c r="F179" s="13"/>
      <c r="G179" s="13"/>
      <c r="H179" s="268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.75" customHeight="1">
      <c r="A180" s="13"/>
      <c r="B180" s="13"/>
      <c r="C180" s="13"/>
      <c r="D180" s="13"/>
      <c r="E180" s="13"/>
      <c r="F180" s="13"/>
      <c r="G180" s="13"/>
      <c r="H180" s="268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.75" customHeight="1">
      <c r="A181" s="13"/>
      <c r="B181" s="13"/>
      <c r="C181" s="13"/>
      <c r="D181" s="13"/>
      <c r="E181" s="13"/>
      <c r="F181" s="13"/>
      <c r="G181" s="13"/>
      <c r="H181" s="268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.75" customHeight="1">
      <c r="A182" s="13"/>
      <c r="B182" s="13"/>
      <c r="C182" s="13"/>
      <c r="D182" s="13"/>
      <c r="E182" s="13"/>
      <c r="F182" s="13"/>
      <c r="G182" s="13"/>
      <c r="H182" s="268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.75" customHeight="1">
      <c r="A183" s="13"/>
      <c r="B183" s="13"/>
      <c r="C183" s="13"/>
      <c r="D183" s="13"/>
      <c r="E183" s="13"/>
      <c r="F183" s="13"/>
      <c r="G183" s="13"/>
      <c r="H183" s="268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.75" customHeight="1">
      <c r="A184" s="13"/>
      <c r="B184" s="13"/>
      <c r="C184" s="13"/>
      <c r="D184" s="13"/>
      <c r="E184" s="13"/>
      <c r="F184" s="13"/>
      <c r="G184" s="13"/>
      <c r="H184" s="268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.75" customHeight="1">
      <c r="A185" s="13"/>
      <c r="B185" s="13"/>
      <c r="C185" s="13"/>
      <c r="D185" s="13"/>
      <c r="E185" s="13"/>
      <c r="F185" s="13"/>
      <c r="G185" s="13"/>
      <c r="H185" s="268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.75" customHeight="1">
      <c r="A186" s="13"/>
      <c r="B186" s="13"/>
      <c r="C186" s="13"/>
      <c r="D186" s="13"/>
      <c r="E186" s="13"/>
      <c r="F186" s="13"/>
      <c r="G186" s="13"/>
      <c r="H186" s="268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.75" customHeight="1">
      <c r="A187" s="13"/>
      <c r="B187" s="13"/>
      <c r="C187" s="13"/>
      <c r="D187" s="13"/>
      <c r="E187" s="13"/>
      <c r="F187" s="13"/>
      <c r="G187" s="13"/>
      <c r="H187" s="268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.75" customHeight="1">
      <c r="A188" s="13"/>
      <c r="B188" s="13"/>
      <c r="C188" s="13"/>
      <c r="D188" s="13"/>
      <c r="E188" s="13"/>
      <c r="F188" s="13"/>
      <c r="G188" s="13"/>
      <c r="H188" s="268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.75" customHeight="1">
      <c r="A189" s="13"/>
      <c r="B189" s="13"/>
      <c r="C189" s="13"/>
      <c r="D189" s="13"/>
      <c r="E189" s="13"/>
      <c r="F189" s="13"/>
      <c r="G189" s="13"/>
      <c r="H189" s="268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.75" customHeight="1">
      <c r="A190" s="13"/>
      <c r="B190" s="13"/>
      <c r="C190" s="13"/>
      <c r="D190" s="13"/>
      <c r="E190" s="13"/>
      <c r="F190" s="13"/>
      <c r="G190" s="13"/>
      <c r="H190" s="268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.75" customHeight="1">
      <c r="A191" s="13"/>
      <c r="B191" s="13"/>
      <c r="C191" s="13"/>
      <c r="D191" s="13"/>
      <c r="E191" s="13"/>
      <c r="F191" s="13"/>
      <c r="G191" s="13"/>
      <c r="H191" s="268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.75" customHeight="1">
      <c r="A192" s="13"/>
      <c r="B192" s="13"/>
      <c r="C192" s="13"/>
      <c r="D192" s="13"/>
      <c r="E192" s="13"/>
      <c r="F192" s="13"/>
      <c r="G192" s="13"/>
      <c r="H192" s="268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.75" customHeight="1">
      <c r="A193" s="13"/>
      <c r="B193" s="13"/>
      <c r="C193" s="13"/>
      <c r="D193" s="13"/>
      <c r="E193" s="13"/>
      <c r="F193" s="13"/>
      <c r="G193" s="13"/>
      <c r="H193" s="268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2.75" customHeight="1">
      <c r="A194" s="13"/>
      <c r="B194" s="13"/>
      <c r="C194" s="13"/>
      <c r="D194" s="13"/>
      <c r="E194" s="13"/>
      <c r="F194" s="13"/>
      <c r="G194" s="13"/>
      <c r="H194" s="268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.75" customHeight="1">
      <c r="A195" s="13"/>
      <c r="B195" s="13"/>
      <c r="C195" s="13"/>
      <c r="D195" s="13"/>
      <c r="E195" s="13"/>
      <c r="F195" s="13"/>
      <c r="G195" s="13"/>
      <c r="H195" s="268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2.75" customHeight="1">
      <c r="A196" s="13"/>
      <c r="B196" s="13"/>
      <c r="C196" s="13"/>
      <c r="D196" s="13"/>
      <c r="E196" s="13"/>
      <c r="F196" s="13"/>
      <c r="G196" s="13"/>
      <c r="H196" s="268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2.75" customHeight="1">
      <c r="A197" s="13"/>
      <c r="B197" s="13"/>
      <c r="C197" s="13"/>
      <c r="D197" s="13"/>
      <c r="E197" s="13"/>
      <c r="F197" s="13"/>
      <c r="G197" s="13"/>
      <c r="H197" s="268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2.75" customHeight="1">
      <c r="A198" s="13"/>
      <c r="B198" s="13"/>
      <c r="C198" s="13"/>
      <c r="D198" s="13"/>
      <c r="E198" s="13"/>
      <c r="F198" s="13"/>
      <c r="G198" s="13"/>
      <c r="H198" s="268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2.75" customHeight="1">
      <c r="A199" s="13"/>
      <c r="B199" s="13"/>
      <c r="C199" s="13"/>
      <c r="D199" s="13"/>
      <c r="E199" s="13"/>
      <c r="F199" s="13"/>
      <c r="G199" s="13"/>
      <c r="H199" s="268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2.75" customHeight="1">
      <c r="A200" s="13"/>
      <c r="B200" s="13"/>
      <c r="C200" s="13"/>
      <c r="D200" s="13"/>
      <c r="E200" s="13"/>
      <c r="F200" s="13"/>
      <c r="G200" s="13"/>
      <c r="H200" s="268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.75" customHeight="1">
      <c r="A201" s="13"/>
      <c r="B201" s="13"/>
      <c r="C201" s="13"/>
      <c r="D201" s="13"/>
      <c r="E201" s="13"/>
      <c r="F201" s="13"/>
      <c r="G201" s="13"/>
      <c r="H201" s="268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.75" customHeight="1">
      <c r="A202" s="13"/>
      <c r="B202" s="13"/>
      <c r="C202" s="13"/>
      <c r="D202" s="13"/>
      <c r="E202" s="13"/>
      <c r="F202" s="13"/>
      <c r="G202" s="13"/>
      <c r="H202" s="268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2.75" customHeight="1">
      <c r="A203" s="13"/>
      <c r="B203" s="13"/>
      <c r="C203" s="13"/>
      <c r="D203" s="13"/>
      <c r="E203" s="13"/>
      <c r="F203" s="13"/>
      <c r="G203" s="13"/>
      <c r="H203" s="268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2.75" customHeight="1">
      <c r="A204" s="13"/>
      <c r="B204" s="13"/>
      <c r="C204" s="13"/>
      <c r="D204" s="13"/>
      <c r="E204" s="13"/>
      <c r="F204" s="13"/>
      <c r="G204" s="13"/>
      <c r="H204" s="268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2.75" customHeight="1">
      <c r="A205" s="13"/>
      <c r="B205" s="13"/>
      <c r="C205" s="13"/>
      <c r="D205" s="13"/>
      <c r="E205" s="13"/>
      <c r="F205" s="13"/>
      <c r="G205" s="13"/>
      <c r="H205" s="268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2.75" customHeight="1">
      <c r="A206" s="13"/>
      <c r="B206" s="13"/>
      <c r="C206" s="13"/>
      <c r="D206" s="13"/>
      <c r="E206" s="13"/>
      <c r="F206" s="13"/>
      <c r="G206" s="13"/>
      <c r="H206" s="268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2.75" customHeight="1">
      <c r="A207" s="13"/>
      <c r="B207" s="13"/>
      <c r="C207" s="13"/>
      <c r="D207" s="13"/>
      <c r="E207" s="13"/>
      <c r="F207" s="13"/>
      <c r="G207" s="13"/>
      <c r="H207" s="268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2.75" customHeight="1">
      <c r="A208" s="13"/>
      <c r="B208" s="13"/>
      <c r="C208" s="13"/>
      <c r="D208" s="13"/>
      <c r="E208" s="13"/>
      <c r="F208" s="13"/>
      <c r="G208" s="13"/>
      <c r="H208" s="268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2.75" customHeight="1">
      <c r="A209" s="13"/>
      <c r="B209" s="13"/>
      <c r="C209" s="13"/>
      <c r="D209" s="13"/>
      <c r="E209" s="13"/>
      <c r="F209" s="13"/>
      <c r="G209" s="13"/>
      <c r="H209" s="268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2.75" customHeight="1">
      <c r="A210" s="13"/>
      <c r="B210" s="13"/>
      <c r="C210" s="13"/>
      <c r="D210" s="13"/>
      <c r="E210" s="13"/>
      <c r="F210" s="13"/>
      <c r="G210" s="13"/>
      <c r="H210" s="268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2.75" customHeight="1">
      <c r="A211" s="13"/>
      <c r="B211" s="13"/>
      <c r="C211" s="13"/>
      <c r="D211" s="13"/>
      <c r="E211" s="13"/>
      <c r="F211" s="13"/>
      <c r="G211" s="13"/>
      <c r="H211" s="268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2.75" customHeight="1">
      <c r="A212" s="13"/>
      <c r="B212" s="13"/>
      <c r="C212" s="13"/>
      <c r="D212" s="13"/>
      <c r="E212" s="13"/>
      <c r="F212" s="13"/>
      <c r="G212" s="13"/>
      <c r="H212" s="268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2.75" customHeight="1">
      <c r="A213" s="13"/>
      <c r="B213" s="13"/>
      <c r="C213" s="13"/>
      <c r="D213" s="13"/>
      <c r="E213" s="13"/>
      <c r="F213" s="13"/>
      <c r="G213" s="13"/>
      <c r="H213" s="268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.75" customHeight="1">
      <c r="A214" s="13"/>
      <c r="B214" s="13"/>
      <c r="C214" s="13"/>
      <c r="D214" s="13"/>
      <c r="E214" s="13"/>
      <c r="F214" s="13"/>
      <c r="G214" s="13"/>
      <c r="H214" s="268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.75" customHeight="1">
      <c r="A215" s="13"/>
      <c r="B215" s="13"/>
      <c r="C215" s="13"/>
      <c r="D215" s="13"/>
      <c r="E215" s="13"/>
      <c r="F215" s="13"/>
      <c r="G215" s="13"/>
      <c r="H215" s="268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.75" customHeight="1">
      <c r="A216" s="13"/>
      <c r="B216" s="13"/>
      <c r="C216" s="13"/>
      <c r="D216" s="13"/>
      <c r="E216" s="13"/>
      <c r="F216" s="13"/>
      <c r="G216" s="13"/>
      <c r="H216" s="268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2.75" customHeight="1">
      <c r="A217" s="13"/>
      <c r="B217" s="13"/>
      <c r="C217" s="13"/>
      <c r="D217" s="13"/>
      <c r="E217" s="13"/>
      <c r="F217" s="13"/>
      <c r="G217" s="13"/>
      <c r="H217" s="268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.75" customHeight="1">
      <c r="A218" s="13"/>
      <c r="B218" s="13"/>
      <c r="C218" s="13"/>
      <c r="D218" s="13"/>
      <c r="E218" s="13"/>
      <c r="F218" s="13"/>
      <c r="G218" s="13"/>
      <c r="H218" s="268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2.75" customHeight="1">
      <c r="A219" s="13"/>
      <c r="B219" s="13"/>
      <c r="C219" s="13"/>
      <c r="D219" s="13"/>
      <c r="E219" s="13"/>
      <c r="F219" s="13"/>
      <c r="G219" s="13"/>
      <c r="H219" s="268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.75" customHeight="1">
      <c r="A220" s="13"/>
      <c r="B220" s="13"/>
      <c r="C220" s="13"/>
      <c r="D220" s="13"/>
      <c r="E220" s="13"/>
      <c r="F220" s="13"/>
      <c r="G220" s="13"/>
      <c r="H220" s="268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 customHeight="1">
      <c r="A221" s="13"/>
      <c r="B221" s="13"/>
      <c r="C221" s="13"/>
      <c r="D221" s="13"/>
      <c r="E221" s="13"/>
      <c r="F221" s="13"/>
      <c r="G221" s="13"/>
      <c r="H221" s="268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.75" customHeight="1">
      <c r="A222" s="13"/>
      <c r="B222" s="13"/>
      <c r="C222" s="13"/>
      <c r="D222" s="13"/>
      <c r="E222" s="13"/>
      <c r="F222" s="13"/>
      <c r="G222" s="13"/>
      <c r="H222" s="268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2.75" customHeight="1">
      <c r="A223" s="13"/>
      <c r="B223" s="13"/>
      <c r="C223" s="13"/>
      <c r="D223" s="13"/>
      <c r="E223" s="13"/>
      <c r="F223" s="13"/>
      <c r="G223" s="13"/>
      <c r="H223" s="268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.75" customHeight="1">
      <c r="A224" s="13"/>
      <c r="B224" s="13"/>
      <c r="C224" s="13"/>
      <c r="D224" s="13"/>
      <c r="E224" s="13"/>
      <c r="F224" s="13"/>
      <c r="G224" s="13"/>
      <c r="H224" s="268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.75" customHeight="1">
      <c r="A225" s="13"/>
      <c r="B225" s="13"/>
      <c r="C225" s="13"/>
      <c r="D225" s="13"/>
      <c r="E225" s="13"/>
      <c r="F225" s="13"/>
      <c r="G225" s="13"/>
      <c r="H225" s="268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2.75" customHeight="1">
      <c r="A226" s="13"/>
      <c r="B226" s="13"/>
      <c r="C226" s="13"/>
      <c r="D226" s="13"/>
      <c r="E226" s="13"/>
      <c r="F226" s="13"/>
      <c r="G226" s="13"/>
      <c r="H226" s="268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2.75" customHeight="1">
      <c r="A227" s="13"/>
      <c r="B227" s="13"/>
      <c r="C227" s="13"/>
      <c r="D227" s="13"/>
      <c r="E227" s="13"/>
      <c r="F227" s="13"/>
      <c r="G227" s="13"/>
      <c r="H227" s="268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2.75" customHeight="1">
      <c r="A228" s="13"/>
      <c r="B228" s="13"/>
      <c r="C228" s="13"/>
      <c r="D228" s="13"/>
      <c r="E228" s="13"/>
      <c r="F228" s="13"/>
      <c r="G228" s="13"/>
      <c r="H228" s="268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.75" customHeight="1">
      <c r="A229" s="13"/>
      <c r="B229" s="13"/>
      <c r="C229" s="13"/>
      <c r="D229" s="13"/>
      <c r="E229" s="13"/>
      <c r="F229" s="13"/>
      <c r="G229" s="13"/>
      <c r="H229" s="268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customHeight="1">
      <c r="A230" s="13"/>
      <c r="B230" s="13"/>
      <c r="C230" s="13"/>
      <c r="D230" s="13"/>
      <c r="E230" s="13"/>
      <c r="F230" s="13"/>
      <c r="G230" s="13"/>
      <c r="H230" s="268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customHeight="1">
      <c r="A231" s="13"/>
      <c r="B231" s="13"/>
      <c r="C231" s="13"/>
      <c r="D231" s="13"/>
      <c r="E231" s="13"/>
      <c r="F231" s="13"/>
      <c r="G231" s="13"/>
      <c r="H231" s="268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customHeight="1">
      <c r="A232" s="13"/>
      <c r="B232" s="13"/>
      <c r="C232" s="13"/>
      <c r="D232" s="13"/>
      <c r="E232" s="13"/>
      <c r="F232" s="13"/>
      <c r="G232" s="13"/>
      <c r="H232" s="268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customHeight="1">
      <c r="A233" s="13"/>
      <c r="B233" s="13"/>
      <c r="C233" s="13"/>
      <c r="D233" s="13"/>
      <c r="E233" s="13"/>
      <c r="F233" s="13"/>
      <c r="G233" s="13"/>
      <c r="H233" s="268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2.75" customHeight="1">
      <c r="A234" s="13"/>
      <c r="B234" s="13"/>
      <c r="C234" s="13"/>
      <c r="D234" s="13"/>
      <c r="E234" s="13"/>
      <c r="F234" s="13"/>
      <c r="G234" s="13"/>
      <c r="H234" s="268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2.75" customHeight="1">
      <c r="A235" s="13"/>
      <c r="B235" s="13"/>
      <c r="C235" s="13"/>
      <c r="D235" s="13"/>
      <c r="E235" s="13"/>
      <c r="F235" s="13"/>
      <c r="G235" s="13"/>
      <c r="H235" s="268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.75" customHeight="1">
      <c r="A236" s="13"/>
      <c r="B236" s="13"/>
      <c r="C236" s="13"/>
      <c r="D236" s="13"/>
      <c r="E236" s="13"/>
      <c r="F236" s="13"/>
      <c r="G236" s="13"/>
      <c r="H236" s="268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2.75" customHeight="1">
      <c r="A237" s="13"/>
      <c r="B237" s="13"/>
      <c r="C237" s="13"/>
      <c r="D237" s="13"/>
      <c r="E237" s="13"/>
      <c r="F237" s="13"/>
      <c r="G237" s="13"/>
      <c r="H237" s="268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 customHeight="1">
      <c r="A238" s="13"/>
      <c r="B238" s="13"/>
      <c r="C238" s="13"/>
      <c r="D238" s="13"/>
      <c r="E238" s="13"/>
      <c r="F238" s="13"/>
      <c r="G238" s="13"/>
      <c r="H238" s="268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 customHeight="1">
      <c r="A239" s="13"/>
      <c r="B239" s="13"/>
      <c r="C239" s="13"/>
      <c r="D239" s="13"/>
      <c r="E239" s="13"/>
      <c r="F239" s="13"/>
      <c r="G239" s="13"/>
      <c r="H239" s="268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 customHeight="1">
      <c r="A240" s="13"/>
      <c r="B240" s="13"/>
      <c r="C240" s="13"/>
      <c r="D240" s="13"/>
      <c r="E240" s="13"/>
      <c r="F240" s="13"/>
      <c r="G240" s="13"/>
      <c r="H240" s="268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.75" customHeight="1">
      <c r="A241" s="13"/>
      <c r="B241" s="13"/>
      <c r="C241" s="13"/>
      <c r="D241" s="13"/>
      <c r="E241" s="13"/>
      <c r="F241" s="13"/>
      <c r="G241" s="13"/>
      <c r="H241" s="268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.75" customHeight="1">
      <c r="A242" s="13"/>
      <c r="B242" s="13"/>
      <c r="C242" s="13"/>
      <c r="D242" s="13"/>
      <c r="E242" s="13"/>
      <c r="F242" s="13"/>
      <c r="G242" s="13"/>
      <c r="H242" s="268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.75" customHeight="1">
      <c r="A243" s="13"/>
      <c r="B243" s="13"/>
      <c r="C243" s="13"/>
      <c r="D243" s="13"/>
      <c r="E243" s="13"/>
      <c r="F243" s="13"/>
      <c r="G243" s="13"/>
      <c r="H243" s="268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2.75" customHeight="1">
      <c r="A244" s="13"/>
      <c r="B244" s="13"/>
      <c r="C244" s="13"/>
      <c r="D244" s="13"/>
      <c r="E244" s="13"/>
      <c r="F244" s="13"/>
      <c r="G244" s="13"/>
      <c r="H244" s="268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2.75" customHeight="1">
      <c r="A245" s="13"/>
      <c r="B245" s="13"/>
      <c r="C245" s="13"/>
      <c r="D245" s="13"/>
      <c r="E245" s="13"/>
      <c r="F245" s="13"/>
      <c r="G245" s="13"/>
      <c r="H245" s="268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2.75" customHeight="1">
      <c r="A246" s="13"/>
      <c r="B246" s="13"/>
      <c r="C246" s="13"/>
      <c r="D246" s="13"/>
      <c r="E246" s="13"/>
      <c r="F246" s="13"/>
      <c r="G246" s="13"/>
      <c r="H246" s="268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2.75" customHeight="1">
      <c r="A247" s="13"/>
      <c r="B247" s="13"/>
      <c r="C247" s="13"/>
      <c r="D247" s="13"/>
      <c r="E247" s="13"/>
      <c r="F247" s="13"/>
      <c r="G247" s="13"/>
      <c r="H247" s="268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2.75" customHeight="1">
      <c r="A248" s="13"/>
      <c r="B248" s="13"/>
      <c r="C248" s="13"/>
      <c r="D248" s="13"/>
      <c r="E248" s="13"/>
      <c r="F248" s="13"/>
      <c r="G248" s="13"/>
      <c r="H248" s="268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2.75" customHeight="1">
      <c r="A249" s="13"/>
      <c r="B249" s="13"/>
      <c r="C249" s="13"/>
      <c r="D249" s="13"/>
      <c r="E249" s="13"/>
      <c r="F249" s="13"/>
      <c r="G249" s="13"/>
      <c r="H249" s="268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2.75" customHeight="1">
      <c r="A250" s="13"/>
      <c r="B250" s="13"/>
      <c r="C250" s="13"/>
      <c r="D250" s="13"/>
      <c r="E250" s="13"/>
      <c r="F250" s="13"/>
      <c r="G250" s="13"/>
      <c r="H250" s="268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2.75" customHeight="1">
      <c r="A251" s="13"/>
      <c r="B251" s="13"/>
      <c r="C251" s="13"/>
      <c r="D251" s="13"/>
      <c r="E251" s="13"/>
      <c r="F251" s="13"/>
      <c r="G251" s="13"/>
      <c r="H251" s="268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2.75" customHeight="1">
      <c r="A252" s="13"/>
      <c r="B252" s="13"/>
      <c r="C252" s="13"/>
      <c r="D252" s="13"/>
      <c r="E252" s="13"/>
      <c r="F252" s="13"/>
      <c r="G252" s="13"/>
      <c r="H252" s="268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2.75" customHeight="1">
      <c r="A253" s="13"/>
      <c r="B253" s="13"/>
      <c r="C253" s="13"/>
      <c r="D253" s="13"/>
      <c r="E253" s="13"/>
      <c r="F253" s="13"/>
      <c r="G253" s="13"/>
      <c r="H253" s="268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2.75" customHeight="1">
      <c r="A254" s="13"/>
      <c r="B254" s="13"/>
      <c r="C254" s="13"/>
      <c r="D254" s="13"/>
      <c r="E254" s="13"/>
      <c r="F254" s="13"/>
      <c r="G254" s="13"/>
      <c r="H254" s="268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2.75" customHeight="1">
      <c r="A255" s="13"/>
      <c r="B255" s="13"/>
      <c r="C255" s="13"/>
      <c r="D255" s="13"/>
      <c r="E255" s="13"/>
      <c r="F255" s="13"/>
      <c r="G255" s="13"/>
      <c r="H255" s="268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2.75" customHeight="1">
      <c r="A256" s="13"/>
      <c r="B256" s="13"/>
      <c r="C256" s="13"/>
      <c r="D256" s="13"/>
      <c r="E256" s="13"/>
      <c r="F256" s="13"/>
      <c r="G256" s="13"/>
      <c r="H256" s="268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2.75" customHeight="1">
      <c r="A257" s="13"/>
      <c r="B257" s="13"/>
      <c r="C257" s="13"/>
      <c r="D257" s="13"/>
      <c r="E257" s="13"/>
      <c r="F257" s="13"/>
      <c r="G257" s="13"/>
      <c r="H257" s="268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2.75" customHeight="1">
      <c r="A258" s="13"/>
      <c r="B258" s="13"/>
      <c r="C258" s="13"/>
      <c r="D258" s="13"/>
      <c r="E258" s="13"/>
      <c r="F258" s="13"/>
      <c r="G258" s="13"/>
      <c r="H258" s="268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2.75" customHeight="1">
      <c r="A259" s="13"/>
      <c r="B259" s="13"/>
      <c r="C259" s="13"/>
      <c r="D259" s="13"/>
      <c r="E259" s="13"/>
      <c r="F259" s="13"/>
      <c r="G259" s="13"/>
      <c r="H259" s="268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2.75" customHeight="1">
      <c r="A260" s="13"/>
      <c r="B260" s="13"/>
      <c r="C260" s="13"/>
      <c r="D260" s="13"/>
      <c r="E260" s="13"/>
      <c r="F260" s="13"/>
      <c r="G260" s="13"/>
      <c r="H260" s="268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2.75" customHeight="1">
      <c r="A261" s="13"/>
      <c r="B261" s="13"/>
      <c r="C261" s="13"/>
      <c r="D261" s="13"/>
      <c r="E261" s="13"/>
      <c r="F261" s="13"/>
      <c r="G261" s="13"/>
      <c r="H261" s="268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2.75" customHeight="1">
      <c r="A262" s="13"/>
      <c r="B262" s="13"/>
      <c r="C262" s="13"/>
      <c r="D262" s="13"/>
      <c r="E262" s="13"/>
      <c r="F262" s="13"/>
      <c r="G262" s="13"/>
      <c r="H262" s="268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2.75" customHeight="1">
      <c r="A263" s="13"/>
      <c r="B263" s="13"/>
      <c r="C263" s="13"/>
      <c r="D263" s="13"/>
      <c r="E263" s="13"/>
      <c r="F263" s="13"/>
      <c r="G263" s="13"/>
      <c r="H263" s="268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2.75" customHeight="1">
      <c r="A264" s="13"/>
      <c r="B264" s="13"/>
      <c r="C264" s="13"/>
      <c r="D264" s="13"/>
      <c r="E264" s="13"/>
      <c r="F264" s="13"/>
      <c r="G264" s="13"/>
      <c r="H264" s="268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2.75" customHeight="1">
      <c r="A265" s="13"/>
      <c r="B265" s="13"/>
      <c r="C265" s="13"/>
      <c r="D265" s="13"/>
      <c r="E265" s="13"/>
      <c r="F265" s="13"/>
      <c r="G265" s="13"/>
      <c r="H265" s="268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2.75" customHeight="1">
      <c r="A266" s="13"/>
      <c r="B266" s="13"/>
      <c r="C266" s="13"/>
      <c r="D266" s="13"/>
      <c r="E266" s="13"/>
      <c r="F266" s="13"/>
      <c r="G266" s="13"/>
      <c r="H266" s="268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2.75" customHeight="1">
      <c r="A267" s="13"/>
      <c r="B267" s="13"/>
      <c r="C267" s="13"/>
      <c r="D267" s="13"/>
      <c r="E267" s="13"/>
      <c r="F267" s="13"/>
      <c r="G267" s="13"/>
      <c r="H267" s="268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2.75" customHeight="1">
      <c r="A268" s="13"/>
      <c r="B268" s="13"/>
      <c r="C268" s="13"/>
      <c r="D268" s="13"/>
      <c r="E268" s="13"/>
      <c r="F268" s="13"/>
      <c r="G268" s="13"/>
      <c r="H268" s="268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2.75" customHeight="1">
      <c r="A269" s="13"/>
      <c r="B269" s="13"/>
      <c r="C269" s="13"/>
      <c r="D269" s="13"/>
      <c r="E269" s="13"/>
      <c r="F269" s="13"/>
      <c r="G269" s="13"/>
      <c r="H269" s="268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2.75" customHeight="1">
      <c r="A270" s="13"/>
      <c r="B270" s="13"/>
      <c r="C270" s="13"/>
      <c r="D270" s="13"/>
      <c r="E270" s="13"/>
      <c r="F270" s="13"/>
      <c r="G270" s="13"/>
      <c r="H270" s="268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2.75" customHeight="1">
      <c r="A271" s="13"/>
      <c r="B271" s="13"/>
      <c r="C271" s="13"/>
      <c r="D271" s="13"/>
      <c r="E271" s="13"/>
      <c r="F271" s="13"/>
      <c r="G271" s="13"/>
      <c r="H271" s="268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2.75" customHeight="1">
      <c r="A272" s="13"/>
      <c r="B272" s="13"/>
      <c r="C272" s="13"/>
      <c r="D272" s="13"/>
      <c r="E272" s="13"/>
      <c r="F272" s="13"/>
      <c r="G272" s="13"/>
      <c r="H272" s="268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2.75" customHeight="1">
      <c r="A273" s="13"/>
      <c r="B273" s="13"/>
      <c r="C273" s="13"/>
      <c r="D273" s="13"/>
      <c r="E273" s="13"/>
      <c r="F273" s="13"/>
      <c r="G273" s="13"/>
      <c r="H273" s="268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2.75" customHeight="1">
      <c r="A274" s="13"/>
      <c r="B274" s="13"/>
      <c r="C274" s="13"/>
      <c r="D274" s="13"/>
      <c r="E274" s="13"/>
      <c r="F274" s="13"/>
      <c r="G274" s="13"/>
      <c r="H274" s="268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2.75" customHeight="1">
      <c r="A275" s="13"/>
      <c r="B275" s="13"/>
      <c r="C275" s="13"/>
      <c r="D275" s="13"/>
      <c r="E275" s="13"/>
      <c r="F275" s="13"/>
      <c r="G275" s="13"/>
      <c r="H275" s="268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2.75" customHeight="1">
      <c r="A276" s="13"/>
      <c r="B276" s="13"/>
      <c r="C276" s="13"/>
      <c r="D276" s="13"/>
      <c r="E276" s="13"/>
      <c r="F276" s="13"/>
      <c r="G276" s="13"/>
      <c r="H276" s="268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2.75" customHeight="1">
      <c r="A277" s="13"/>
      <c r="B277" s="13"/>
      <c r="C277" s="13"/>
      <c r="D277" s="13"/>
      <c r="E277" s="13"/>
      <c r="F277" s="13"/>
      <c r="G277" s="13"/>
      <c r="H277" s="268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2.75" customHeight="1">
      <c r="A278" s="13"/>
      <c r="B278" s="13"/>
      <c r="C278" s="13"/>
      <c r="D278" s="13"/>
      <c r="E278" s="13"/>
      <c r="F278" s="13"/>
      <c r="G278" s="13"/>
      <c r="H278" s="268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2.75" customHeight="1">
      <c r="A279" s="13"/>
      <c r="B279" s="13"/>
      <c r="C279" s="13"/>
      <c r="D279" s="13"/>
      <c r="E279" s="13"/>
      <c r="F279" s="13"/>
      <c r="G279" s="13"/>
      <c r="H279" s="268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2.75" customHeight="1">
      <c r="A280" s="13"/>
      <c r="B280" s="13"/>
      <c r="C280" s="13"/>
      <c r="D280" s="13"/>
      <c r="E280" s="13"/>
      <c r="F280" s="13"/>
      <c r="G280" s="13"/>
      <c r="H280" s="268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2.75" customHeight="1">
      <c r="A281" s="13"/>
      <c r="B281" s="13"/>
      <c r="C281" s="13"/>
      <c r="D281" s="13"/>
      <c r="E281" s="13"/>
      <c r="F281" s="13"/>
      <c r="G281" s="13"/>
      <c r="H281" s="268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2.75" customHeight="1">
      <c r="A282" s="13"/>
      <c r="B282" s="13"/>
      <c r="C282" s="13"/>
      <c r="D282" s="13"/>
      <c r="E282" s="13"/>
      <c r="F282" s="13"/>
      <c r="G282" s="13"/>
      <c r="H282" s="268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2.75" customHeight="1">
      <c r="A283" s="13"/>
      <c r="B283" s="13"/>
      <c r="C283" s="13"/>
      <c r="D283" s="13"/>
      <c r="E283" s="13"/>
      <c r="F283" s="13"/>
      <c r="G283" s="13"/>
      <c r="H283" s="268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2.75" customHeight="1">
      <c r="A284" s="13"/>
      <c r="B284" s="13"/>
      <c r="C284" s="13"/>
      <c r="D284" s="13"/>
      <c r="E284" s="13"/>
      <c r="F284" s="13"/>
      <c r="G284" s="13"/>
      <c r="H284" s="268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2.75" customHeight="1">
      <c r="A285" s="13"/>
      <c r="B285" s="13"/>
      <c r="C285" s="13"/>
      <c r="D285" s="13"/>
      <c r="E285" s="13"/>
      <c r="F285" s="13"/>
      <c r="G285" s="13"/>
      <c r="H285" s="268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2.75" customHeight="1">
      <c r="A286" s="13"/>
      <c r="B286" s="13"/>
      <c r="C286" s="13"/>
      <c r="D286" s="13"/>
      <c r="E286" s="13"/>
      <c r="F286" s="13"/>
      <c r="G286" s="13"/>
      <c r="H286" s="268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2.75" customHeight="1">
      <c r="A287" s="13"/>
      <c r="B287" s="13"/>
      <c r="C287" s="13"/>
      <c r="D287" s="13"/>
      <c r="E287" s="13"/>
      <c r="F287" s="13"/>
      <c r="G287" s="13"/>
      <c r="H287" s="268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2.75" customHeight="1">
      <c r="A288" s="13"/>
      <c r="B288" s="13"/>
      <c r="C288" s="13"/>
      <c r="D288" s="13"/>
      <c r="E288" s="13"/>
      <c r="F288" s="13"/>
      <c r="G288" s="13"/>
      <c r="H288" s="268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2.75" customHeight="1">
      <c r="A289" s="13"/>
      <c r="B289" s="13"/>
      <c r="C289" s="13"/>
      <c r="D289" s="13"/>
      <c r="E289" s="13"/>
      <c r="F289" s="13"/>
      <c r="G289" s="13"/>
      <c r="H289" s="268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2.75" customHeight="1">
      <c r="A290" s="13"/>
      <c r="B290" s="13"/>
      <c r="C290" s="13"/>
      <c r="D290" s="13"/>
      <c r="E290" s="13"/>
      <c r="F290" s="13"/>
      <c r="G290" s="13"/>
      <c r="H290" s="268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2.75" customHeight="1">
      <c r="A291" s="13"/>
      <c r="B291" s="13"/>
      <c r="C291" s="13"/>
      <c r="D291" s="13"/>
      <c r="E291" s="13"/>
      <c r="F291" s="13"/>
      <c r="G291" s="13"/>
      <c r="H291" s="268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.75" customHeight="1">
      <c r="A292" s="13"/>
      <c r="B292" s="13"/>
      <c r="C292" s="13"/>
      <c r="D292" s="13"/>
      <c r="E292" s="13"/>
      <c r="F292" s="13"/>
      <c r="G292" s="13"/>
      <c r="H292" s="268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2.75" customHeight="1">
      <c r="A293" s="13"/>
      <c r="B293" s="13"/>
      <c r="C293" s="13"/>
      <c r="D293" s="13"/>
      <c r="E293" s="13"/>
      <c r="F293" s="13"/>
      <c r="G293" s="13"/>
      <c r="H293" s="268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2.75" customHeight="1">
      <c r="A294" s="13"/>
      <c r="B294" s="13"/>
      <c r="C294" s="13"/>
      <c r="D294" s="13"/>
      <c r="E294" s="13"/>
      <c r="F294" s="13"/>
      <c r="G294" s="13"/>
      <c r="H294" s="268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2.75" customHeight="1">
      <c r="A295" s="13"/>
      <c r="B295" s="13"/>
      <c r="C295" s="13"/>
      <c r="D295" s="13"/>
      <c r="E295" s="13"/>
      <c r="F295" s="13"/>
      <c r="G295" s="13"/>
      <c r="H295" s="268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2.75" customHeight="1">
      <c r="A296" s="13"/>
      <c r="B296" s="13"/>
      <c r="C296" s="13"/>
      <c r="D296" s="13"/>
      <c r="E296" s="13"/>
      <c r="F296" s="13"/>
      <c r="G296" s="13"/>
      <c r="H296" s="268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2.75" customHeight="1">
      <c r="A297" s="13"/>
      <c r="B297" s="13"/>
      <c r="C297" s="13"/>
      <c r="D297" s="13"/>
      <c r="E297" s="13"/>
      <c r="F297" s="13"/>
      <c r="G297" s="13"/>
      <c r="H297" s="268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2.75" customHeight="1">
      <c r="A298" s="13"/>
      <c r="B298" s="13"/>
      <c r="C298" s="13"/>
      <c r="D298" s="13"/>
      <c r="E298" s="13"/>
      <c r="F298" s="13"/>
      <c r="G298" s="13"/>
      <c r="H298" s="268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2.75" customHeight="1">
      <c r="A299" s="13"/>
      <c r="B299" s="13"/>
      <c r="C299" s="13"/>
      <c r="D299" s="13"/>
      <c r="E299" s="13"/>
      <c r="F299" s="13"/>
      <c r="G299" s="13"/>
      <c r="H299" s="268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2.75" customHeight="1">
      <c r="A300" s="13"/>
      <c r="B300" s="13"/>
      <c r="C300" s="13"/>
      <c r="D300" s="13"/>
      <c r="E300" s="13"/>
      <c r="F300" s="13"/>
      <c r="G300" s="13"/>
      <c r="H300" s="268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2.75" customHeight="1">
      <c r="A301" s="13"/>
      <c r="B301" s="13"/>
      <c r="C301" s="13"/>
      <c r="D301" s="13"/>
      <c r="E301" s="13"/>
      <c r="F301" s="13"/>
      <c r="G301" s="13"/>
      <c r="H301" s="268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.75" customHeight="1">
      <c r="A302" s="13"/>
      <c r="B302" s="13"/>
      <c r="C302" s="13"/>
      <c r="D302" s="13"/>
      <c r="E302" s="13"/>
      <c r="F302" s="13"/>
      <c r="G302" s="13"/>
      <c r="H302" s="268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.75" customHeight="1">
      <c r="A303" s="13"/>
      <c r="B303" s="13"/>
      <c r="C303" s="13"/>
      <c r="D303" s="13"/>
      <c r="E303" s="13"/>
      <c r="F303" s="13"/>
      <c r="G303" s="13"/>
      <c r="H303" s="268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2.75" customHeight="1">
      <c r="A304" s="13"/>
      <c r="B304" s="13"/>
      <c r="C304" s="13"/>
      <c r="D304" s="13"/>
      <c r="E304" s="13"/>
      <c r="F304" s="13"/>
      <c r="G304" s="13"/>
      <c r="H304" s="268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2.75" customHeight="1">
      <c r="A305" s="13"/>
      <c r="B305" s="13"/>
      <c r="C305" s="13"/>
      <c r="D305" s="13"/>
      <c r="E305" s="13"/>
      <c r="F305" s="13"/>
      <c r="G305" s="13"/>
      <c r="H305" s="268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.75" customHeight="1">
      <c r="A306" s="13"/>
      <c r="B306" s="13"/>
      <c r="C306" s="13"/>
      <c r="D306" s="13"/>
      <c r="E306" s="13"/>
      <c r="F306" s="13"/>
      <c r="G306" s="13"/>
      <c r="H306" s="268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.75" customHeight="1">
      <c r="A307" s="13"/>
      <c r="B307" s="13"/>
      <c r="C307" s="13"/>
      <c r="D307" s="13"/>
      <c r="E307" s="13"/>
      <c r="F307" s="13"/>
      <c r="G307" s="13"/>
      <c r="H307" s="268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.75" customHeight="1">
      <c r="A308" s="13"/>
      <c r="B308" s="13"/>
      <c r="C308" s="13"/>
      <c r="D308" s="13"/>
      <c r="E308" s="13"/>
      <c r="F308" s="13"/>
      <c r="G308" s="13"/>
      <c r="H308" s="268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.75" customHeight="1">
      <c r="A309" s="13"/>
      <c r="B309" s="13"/>
      <c r="C309" s="13"/>
      <c r="D309" s="13"/>
      <c r="E309" s="13"/>
      <c r="F309" s="13"/>
      <c r="G309" s="13"/>
      <c r="H309" s="268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.75" customHeight="1">
      <c r="A310" s="13"/>
      <c r="B310" s="13"/>
      <c r="C310" s="13"/>
      <c r="D310" s="13"/>
      <c r="E310" s="13"/>
      <c r="F310" s="13"/>
      <c r="G310" s="13"/>
      <c r="H310" s="268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2.75" customHeight="1">
      <c r="A311" s="13"/>
      <c r="B311" s="13"/>
      <c r="C311" s="13"/>
      <c r="D311" s="13"/>
      <c r="E311" s="13"/>
      <c r="F311" s="13"/>
      <c r="G311" s="13"/>
      <c r="H311" s="268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2.75" customHeight="1">
      <c r="A312" s="13"/>
      <c r="B312" s="13"/>
      <c r="C312" s="13"/>
      <c r="D312" s="13"/>
      <c r="E312" s="13"/>
      <c r="F312" s="13"/>
      <c r="G312" s="13"/>
      <c r="H312" s="268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2.75" customHeight="1">
      <c r="A313" s="13"/>
      <c r="B313" s="13"/>
      <c r="C313" s="13"/>
      <c r="D313" s="13"/>
      <c r="E313" s="13"/>
      <c r="F313" s="13"/>
      <c r="G313" s="13"/>
      <c r="H313" s="268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2.75" customHeight="1">
      <c r="A314" s="13"/>
      <c r="B314" s="13"/>
      <c r="C314" s="13"/>
      <c r="D314" s="13"/>
      <c r="E314" s="13"/>
      <c r="F314" s="13"/>
      <c r="G314" s="13"/>
      <c r="H314" s="268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2.75" customHeight="1">
      <c r="A315" s="13"/>
      <c r="B315" s="13"/>
      <c r="C315" s="13"/>
      <c r="D315" s="13"/>
      <c r="E315" s="13"/>
      <c r="F315" s="13"/>
      <c r="G315" s="13"/>
      <c r="H315" s="268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2.75" customHeight="1">
      <c r="A316" s="13"/>
      <c r="B316" s="13"/>
      <c r="C316" s="13"/>
      <c r="D316" s="13"/>
      <c r="E316" s="13"/>
      <c r="F316" s="13"/>
      <c r="G316" s="13"/>
      <c r="H316" s="268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2.75" customHeight="1">
      <c r="A317" s="13"/>
      <c r="B317" s="13"/>
      <c r="C317" s="13"/>
      <c r="D317" s="13"/>
      <c r="E317" s="13"/>
      <c r="F317" s="13"/>
      <c r="G317" s="13"/>
      <c r="H317" s="268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2.75" customHeight="1">
      <c r="A318" s="13"/>
      <c r="B318" s="13"/>
      <c r="C318" s="13"/>
      <c r="D318" s="13"/>
      <c r="E318" s="13"/>
      <c r="F318" s="13"/>
      <c r="G318" s="13"/>
      <c r="H318" s="268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2.75" customHeight="1">
      <c r="A319" s="13"/>
      <c r="B319" s="13"/>
      <c r="C319" s="13"/>
      <c r="D319" s="13"/>
      <c r="E319" s="13"/>
      <c r="F319" s="13"/>
      <c r="G319" s="13"/>
      <c r="H319" s="268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2.75" customHeight="1">
      <c r="A320" s="13"/>
      <c r="B320" s="13"/>
      <c r="C320" s="13"/>
      <c r="D320" s="13"/>
      <c r="E320" s="13"/>
      <c r="F320" s="13"/>
      <c r="G320" s="13"/>
      <c r="H320" s="268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2.75" customHeight="1">
      <c r="A321" s="13"/>
      <c r="B321" s="13"/>
      <c r="C321" s="13"/>
      <c r="D321" s="13"/>
      <c r="E321" s="13"/>
      <c r="F321" s="13"/>
      <c r="G321" s="13"/>
      <c r="H321" s="268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2.75" customHeight="1">
      <c r="A322" s="13"/>
      <c r="B322" s="13"/>
      <c r="C322" s="13"/>
      <c r="D322" s="13"/>
      <c r="E322" s="13"/>
      <c r="F322" s="13"/>
      <c r="G322" s="13"/>
      <c r="H322" s="268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2.75" customHeight="1">
      <c r="A323" s="13"/>
      <c r="B323" s="13"/>
      <c r="C323" s="13"/>
      <c r="D323" s="13"/>
      <c r="E323" s="13"/>
      <c r="F323" s="13"/>
      <c r="G323" s="13"/>
      <c r="H323" s="268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2.75" customHeight="1">
      <c r="A324" s="13"/>
      <c r="B324" s="13"/>
      <c r="C324" s="13"/>
      <c r="D324" s="13"/>
      <c r="E324" s="13"/>
      <c r="F324" s="13"/>
      <c r="G324" s="13"/>
      <c r="H324" s="268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2.75" customHeight="1">
      <c r="A325" s="13"/>
      <c r="B325" s="13"/>
      <c r="C325" s="13"/>
      <c r="D325" s="13"/>
      <c r="E325" s="13"/>
      <c r="F325" s="13"/>
      <c r="G325" s="13"/>
      <c r="H325" s="268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2.75" customHeight="1">
      <c r="A326" s="13"/>
      <c r="B326" s="13"/>
      <c r="C326" s="13"/>
      <c r="D326" s="13"/>
      <c r="E326" s="13"/>
      <c r="F326" s="13"/>
      <c r="G326" s="13"/>
      <c r="H326" s="268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2.75" customHeight="1">
      <c r="A327" s="13"/>
      <c r="B327" s="13"/>
      <c r="C327" s="13"/>
      <c r="D327" s="13"/>
      <c r="E327" s="13"/>
      <c r="F327" s="13"/>
      <c r="G327" s="13"/>
      <c r="H327" s="268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2.75" customHeight="1">
      <c r="A328" s="13"/>
      <c r="B328" s="13"/>
      <c r="C328" s="13"/>
      <c r="D328" s="13"/>
      <c r="E328" s="13"/>
      <c r="F328" s="13"/>
      <c r="G328" s="13"/>
      <c r="H328" s="268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2.75" customHeight="1">
      <c r="A329" s="13"/>
      <c r="B329" s="13"/>
      <c r="C329" s="13"/>
      <c r="D329" s="13"/>
      <c r="E329" s="13"/>
      <c r="F329" s="13"/>
      <c r="G329" s="13"/>
      <c r="H329" s="268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2.75" customHeight="1">
      <c r="A330" s="13"/>
      <c r="B330" s="13"/>
      <c r="C330" s="13"/>
      <c r="D330" s="13"/>
      <c r="E330" s="13"/>
      <c r="F330" s="13"/>
      <c r="G330" s="13"/>
      <c r="H330" s="268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2.75" customHeight="1">
      <c r="A331" s="13"/>
      <c r="B331" s="13"/>
      <c r="C331" s="13"/>
      <c r="D331" s="13"/>
      <c r="E331" s="13"/>
      <c r="F331" s="13"/>
      <c r="G331" s="13"/>
      <c r="H331" s="268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2.75" customHeight="1">
      <c r="A332" s="13"/>
      <c r="B332" s="13"/>
      <c r="C332" s="13"/>
      <c r="D332" s="13"/>
      <c r="E332" s="13"/>
      <c r="F332" s="13"/>
      <c r="G332" s="13"/>
      <c r="H332" s="268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2.75" customHeight="1">
      <c r="A333" s="13"/>
      <c r="B333" s="13"/>
      <c r="C333" s="13"/>
      <c r="D333" s="13"/>
      <c r="E333" s="13"/>
      <c r="F333" s="13"/>
      <c r="G333" s="13"/>
      <c r="H333" s="268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2.75" customHeight="1">
      <c r="A334" s="13"/>
      <c r="B334" s="13"/>
      <c r="C334" s="13"/>
      <c r="D334" s="13"/>
      <c r="E334" s="13"/>
      <c r="F334" s="13"/>
      <c r="G334" s="13"/>
      <c r="H334" s="268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2.75" customHeight="1">
      <c r="A335" s="13"/>
      <c r="B335" s="13"/>
      <c r="C335" s="13"/>
      <c r="D335" s="13"/>
      <c r="E335" s="13"/>
      <c r="F335" s="13"/>
      <c r="G335" s="13"/>
      <c r="H335" s="268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2.75" customHeight="1">
      <c r="A336" s="13"/>
      <c r="B336" s="13"/>
      <c r="C336" s="13"/>
      <c r="D336" s="13"/>
      <c r="E336" s="13"/>
      <c r="F336" s="13"/>
      <c r="G336" s="13"/>
      <c r="H336" s="268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2.75" customHeight="1">
      <c r="A337" s="13"/>
      <c r="B337" s="13"/>
      <c r="C337" s="13"/>
      <c r="D337" s="13"/>
      <c r="E337" s="13"/>
      <c r="F337" s="13"/>
      <c r="G337" s="13"/>
      <c r="H337" s="268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2.75" customHeight="1">
      <c r="A338" s="13"/>
      <c r="B338" s="13"/>
      <c r="C338" s="13"/>
      <c r="D338" s="13"/>
      <c r="E338" s="13"/>
      <c r="F338" s="13"/>
      <c r="G338" s="13"/>
      <c r="H338" s="268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2.75" customHeight="1">
      <c r="A339" s="13"/>
      <c r="B339" s="13"/>
      <c r="C339" s="13"/>
      <c r="D339" s="13"/>
      <c r="E339" s="13"/>
      <c r="F339" s="13"/>
      <c r="G339" s="13"/>
      <c r="H339" s="268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2.75" customHeight="1">
      <c r="A340" s="13"/>
      <c r="B340" s="13"/>
      <c r="C340" s="13"/>
      <c r="D340" s="13"/>
      <c r="E340" s="13"/>
      <c r="F340" s="13"/>
      <c r="G340" s="13"/>
      <c r="H340" s="268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2.75" customHeight="1">
      <c r="A341" s="13"/>
      <c r="B341" s="13"/>
      <c r="C341" s="13"/>
      <c r="D341" s="13"/>
      <c r="E341" s="13"/>
      <c r="F341" s="13"/>
      <c r="G341" s="13"/>
      <c r="H341" s="268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2.75" customHeight="1">
      <c r="A342" s="13"/>
      <c r="B342" s="13"/>
      <c r="C342" s="13"/>
      <c r="D342" s="13"/>
      <c r="E342" s="13"/>
      <c r="F342" s="13"/>
      <c r="G342" s="13"/>
      <c r="H342" s="268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2.75" customHeight="1">
      <c r="A343" s="13"/>
      <c r="B343" s="13"/>
      <c r="C343" s="13"/>
      <c r="D343" s="13"/>
      <c r="E343" s="13"/>
      <c r="F343" s="13"/>
      <c r="G343" s="13"/>
      <c r="H343" s="268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2.75" customHeight="1">
      <c r="A344" s="13"/>
      <c r="B344" s="13"/>
      <c r="C344" s="13"/>
      <c r="D344" s="13"/>
      <c r="E344" s="13"/>
      <c r="F344" s="13"/>
      <c r="G344" s="13"/>
      <c r="H344" s="268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2.75" customHeight="1">
      <c r="A345" s="13"/>
      <c r="B345" s="13"/>
      <c r="C345" s="13"/>
      <c r="D345" s="13"/>
      <c r="E345" s="13"/>
      <c r="F345" s="13"/>
      <c r="G345" s="13"/>
      <c r="H345" s="268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2.75" customHeight="1">
      <c r="A346" s="13"/>
      <c r="B346" s="13"/>
      <c r="C346" s="13"/>
      <c r="D346" s="13"/>
      <c r="E346" s="13"/>
      <c r="F346" s="13"/>
      <c r="G346" s="13"/>
      <c r="H346" s="268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2.75" customHeight="1">
      <c r="A347" s="13"/>
      <c r="B347" s="13"/>
      <c r="C347" s="13"/>
      <c r="D347" s="13"/>
      <c r="E347" s="13"/>
      <c r="F347" s="13"/>
      <c r="G347" s="13"/>
      <c r="H347" s="268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2.75" customHeight="1">
      <c r="A348" s="13"/>
      <c r="B348" s="13"/>
      <c r="C348" s="13"/>
      <c r="D348" s="13"/>
      <c r="E348" s="13"/>
      <c r="F348" s="13"/>
      <c r="G348" s="13"/>
      <c r="H348" s="268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2.75" customHeight="1">
      <c r="A349" s="13"/>
      <c r="B349" s="13"/>
      <c r="C349" s="13"/>
      <c r="D349" s="13"/>
      <c r="E349" s="13"/>
      <c r="F349" s="13"/>
      <c r="G349" s="13"/>
      <c r="H349" s="268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2.75" customHeight="1">
      <c r="A350" s="13"/>
      <c r="B350" s="13"/>
      <c r="C350" s="13"/>
      <c r="D350" s="13"/>
      <c r="E350" s="13"/>
      <c r="F350" s="13"/>
      <c r="G350" s="13"/>
      <c r="H350" s="268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2.75" customHeight="1">
      <c r="A351" s="13"/>
      <c r="B351" s="13"/>
      <c r="C351" s="13"/>
      <c r="D351" s="13"/>
      <c r="E351" s="13"/>
      <c r="F351" s="13"/>
      <c r="G351" s="13"/>
      <c r="H351" s="268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2.75" customHeight="1">
      <c r="A352" s="13"/>
      <c r="B352" s="13"/>
      <c r="C352" s="13"/>
      <c r="D352" s="13"/>
      <c r="E352" s="13"/>
      <c r="F352" s="13"/>
      <c r="G352" s="13"/>
      <c r="H352" s="268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2.75" customHeight="1">
      <c r="A353" s="13"/>
      <c r="B353" s="13"/>
      <c r="C353" s="13"/>
      <c r="D353" s="13"/>
      <c r="E353" s="13"/>
      <c r="F353" s="13"/>
      <c r="G353" s="13"/>
      <c r="H353" s="268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2.75" customHeight="1">
      <c r="A354" s="13"/>
      <c r="B354" s="13"/>
      <c r="C354" s="13"/>
      <c r="D354" s="13"/>
      <c r="E354" s="13"/>
      <c r="F354" s="13"/>
      <c r="G354" s="13"/>
      <c r="H354" s="268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2.75" customHeight="1">
      <c r="A355" s="13"/>
      <c r="B355" s="13"/>
      <c r="C355" s="13"/>
      <c r="D355" s="13"/>
      <c r="E355" s="13"/>
      <c r="F355" s="13"/>
      <c r="G355" s="13"/>
      <c r="H355" s="268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2.75" customHeight="1">
      <c r="A356" s="13"/>
      <c r="B356" s="13"/>
      <c r="C356" s="13"/>
      <c r="D356" s="13"/>
      <c r="E356" s="13"/>
      <c r="F356" s="13"/>
      <c r="G356" s="13"/>
      <c r="H356" s="268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2.75" customHeight="1">
      <c r="A357" s="13"/>
      <c r="B357" s="13"/>
      <c r="C357" s="13"/>
      <c r="D357" s="13"/>
      <c r="E357" s="13"/>
      <c r="F357" s="13"/>
      <c r="G357" s="13"/>
      <c r="H357" s="268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2.75" customHeight="1">
      <c r="A358" s="13"/>
      <c r="B358" s="13"/>
      <c r="C358" s="13"/>
      <c r="D358" s="13"/>
      <c r="E358" s="13"/>
      <c r="F358" s="13"/>
      <c r="G358" s="13"/>
      <c r="H358" s="268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2.75" customHeight="1">
      <c r="A359" s="13"/>
      <c r="B359" s="13"/>
      <c r="C359" s="13"/>
      <c r="D359" s="13"/>
      <c r="E359" s="13"/>
      <c r="F359" s="13"/>
      <c r="G359" s="13"/>
      <c r="H359" s="268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2.75" customHeight="1">
      <c r="A360" s="13"/>
      <c r="B360" s="13"/>
      <c r="C360" s="13"/>
      <c r="D360" s="13"/>
      <c r="E360" s="13"/>
      <c r="F360" s="13"/>
      <c r="G360" s="13"/>
      <c r="H360" s="268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2.75" customHeight="1">
      <c r="A361" s="13"/>
      <c r="B361" s="13"/>
      <c r="C361" s="13"/>
      <c r="D361" s="13"/>
      <c r="E361" s="13"/>
      <c r="F361" s="13"/>
      <c r="G361" s="13"/>
      <c r="H361" s="268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2.75" customHeight="1">
      <c r="A362" s="13"/>
      <c r="B362" s="13"/>
      <c r="C362" s="13"/>
      <c r="D362" s="13"/>
      <c r="E362" s="13"/>
      <c r="F362" s="13"/>
      <c r="G362" s="13"/>
      <c r="H362" s="268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2.75" customHeight="1">
      <c r="A363" s="13"/>
      <c r="B363" s="13"/>
      <c r="C363" s="13"/>
      <c r="D363" s="13"/>
      <c r="E363" s="13"/>
      <c r="F363" s="13"/>
      <c r="G363" s="13"/>
      <c r="H363" s="268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2.75" customHeight="1">
      <c r="A364" s="13"/>
      <c r="B364" s="13"/>
      <c r="C364" s="13"/>
      <c r="D364" s="13"/>
      <c r="E364" s="13"/>
      <c r="F364" s="13"/>
      <c r="G364" s="13"/>
      <c r="H364" s="268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2.75" customHeight="1">
      <c r="A365" s="13"/>
      <c r="B365" s="13"/>
      <c r="C365" s="13"/>
      <c r="D365" s="13"/>
      <c r="E365" s="13"/>
      <c r="F365" s="13"/>
      <c r="G365" s="13"/>
      <c r="H365" s="268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2.75" customHeight="1">
      <c r="A366" s="13"/>
      <c r="B366" s="13"/>
      <c r="C366" s="13"/>
      <c r="D366" s="13"/>
      <c r="E366" s="13"/>
      <c r="F366" s="13"/>
      <c r="G366" s="13"/>
      <c r="H366" s="268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2.75" customHeight="1">
      <c r="A367" s="13"/>
      <c r="B367" s="13"/>
      <c r="C367" s="13"/>
      <c r="D367" s="13"/>
      <c r="E367" s="13"/>
      <c r="F367" s="13"/>
      <c r="G367" s="13"/>
      <c r="H367" s="268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2.75" customHeight="1">
      <c r="A368" s="13"/>
      <c r="B368" s="13"/>
      <c r="C368" s="13"/>
      <c r="D368" s="13"/>
      <c r="E368" s="13"/>
      <c r="F368" s="13"/>
      <c r="G368" s="13"/>
      <c r="H368" s="268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2.75" customHeight="1">
      <c r="A369" s="13"/>
      <c r="B369" s="13"/>
      <c r="C369" s="13"/>
      <c r="D369" s="13"/>
      <c r="E369" s="13"/>
      <c r="F369" s="13"/>
      <c r="G369" s="13"/>
      <c r="H369" s="268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2.75" customHeight="1">
      <c r="A370" s="13"/>
      <c r="B370" s="13"/>
      <c r="C370" s="13"/>
      <c r="D370" s="13"/>
      <c r="E370" s="13"/>
      <c r="F370" s="13"/>
      <c r="G370" s="13"/>
      <c r="H370" s="268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2.75" customHeight="1">
      <c r="A371" s="13"/>
      <c r="B371" s="13"/>
      <c r="C371" s="13"/>
      <c r="D371" s="13"/>
      <c r="E371" s="13"/>
      <c r="F371" s="13"/>
      <c r="G371" s="13"/>
      <c r="H371" s="268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2.75" customHeight="1">
      <c r="A372" s="13"/>
      <c r="B372" s="13"/>
      <c r="C372" s="13"/>
      <c r="D372" s="13"/>
      <c r="E372" s="13"/>
      <c r="F372" s="13"/>
      <c r="G372" s="13"/>
      <c r="H372" s="268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2.75" customHeight="1">
      <c r="A373" s="13"/>
      <c r="B373" s="13"/>
      <c r="C373" s="13"/>
      <c r="D373" s="13"/>
      <c r="E373" s="13"/>
      <c r="F373" s="13"/>
      <c r="G373" s="13"/>
      <c r="H373" s="268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2.75" customHeight="1">
      <c r="A374" s="13"/>
      <c r="B374" s="13"/>
      <c r="C374" s="13"/>
      <c r="D374" s="13"/>
      <c r="E374" s="13"/>
      <c r="F374" s="13"/>
      <c r="G374" s="13"/>
      <c r="H374" s="268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2.75" customHeight="1">
      <c r="A375" s="13"/>
      <c r="B375" s="13"/>
      <c r="C375" s="13"/>
      <c r="D375" s="13"/>
      <c r="E375" s="13"/>
      <c r="F375" s="13"/>
      <c r="G375" s="13"/>
      <c r="H375" s="268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2.75" customHeight="1">
      <c r="A376" s="13"/>
      <c r="B376" s="13"/>
      <c r="C376" s="13"/>
      <c r="D376" s="13"/>
      <c r="E376" s="13"/>
      <c r="F376" s="13"/>
      <c r="G376" s="13"/>
      <c r="H376" s="268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2.75" customHeight="1">
      <c r="A377" s="13"/>
      <c r="B377" s="13"/>
      <c r="C377" s="13"/>
      <c r="D377" s="13"/>
      <c r="E377" s="13"/>
      <c r="F377" s="13"/>
      <c r="G377" s="13"/>
      <c r="H377" s="268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2.75" customHeight="1">
      <c r="A378" s="13"/>
      <c r="B378" s="13"/>
      <c r="C378" s="13"/>
      <c r="D378" s="13"/>
      <c r="E378" s="13"/>
      <c r="F378" s="13"/>
      <c r="G378" s="13"/>
      <c r="H378" s="268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2.75" customHeight="1">
      <c r="A379" s="13"/>
      <c r="B379" s="13"/>
      <c r="C379" s="13"/>
      <c r="D379" s="13"/>
      <c r="E379" s="13"/>
      <c r="F379" s="13"/>
      <c r="G379" s="13"/>
      <c r="H379" s="268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2.75" customHeight="1">
      <c r="A380" s="13"/>
      <c r="B380" s="13"/>
      <c r="C380" s="13"/>
      <c r="D380" s="13"/>
      <c r="E380" s="13"/>
      <c r="F380" s="13"/>
      <c r="G380" s="13"/>
      <c r="H380" s="268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2.75" customHeight="1">
      <c r="A381" s="13"/>
      <c r="B381" s="13"/>
      <c r="C381" s="13"/>
      <c r="D381" s="13"/>
      <c r="E381" s="13"/>
      <c r="F381" s="13"/>
      <c r="G381" s="13"/>
      <c r="H381" s="268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2.75" customHeight="1">
      <c r="A382" s="13"/>
      <c r="B382" s="13"/>
      <c r="C382" s="13"/>
      <c r="D382" s="13"/>
      <c r="E382" s="13"/>
      <c r="F382" s="13"/>
      <c r="G382" s="13"/>
      <c r="H382" s="268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2.75" customHeight="1">
      <c r="A383" s="13"/>
      <c r="B383" s="13"/>
      <c r="C383" s="13"/>
      <c r="D383" s="13"/>
      <c r="E383" s="13"/>
      <c r="F383" s="13"/>
      <c r="G383" s="13"/>
      <c r="H383" s="268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2.75" customHeight="1">
      <c r="A384" s="13"/>
      <c r="B384" s="13"/>
      <c r="C384" s="13"/>
      <c r="D384" s="13"/>
      <c r="E384" s="13"/>
      <c r="F384" s="13"/>
      <c r="G384" s="13"/>
      <c r="H384" s="268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2.75" customHeight="1">
      <c r="A385" s="13"/>
      <c r="B385" s="13"/>
      <c r="C385" s="13"/>
      <c r="D385" s="13"/>
      <c r="E385" s="13"/>
      <c r="F385" s="13"/>
      <c r="G385" s="13"/>
      <c r="H385" s="268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2.75" customHeight="1">
      <c r="A386" s="13"/>
      <c r="B386" s="13"/>
      <c r="C386" s="13"/>
      <c r="D386" s="13"/>
      <c r="E386" s="13"/>
      <c r="F386" s="13"/>
      <c r="G386" s="13"/>
      <c r="H386" s="268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2.75" customHeight="1">
      <c r="A387" s="13"/>
      <c r="B387" s="13"/>
      <c r="C387" s="13"/>
      <c r="D387" s="13"/>
      <c r="E387" s="13"/>
      <c r="F387" s="13"/>
      <c r="G387" s="13"/>
      <c r="H387" s="268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2.75" customHeight="1">
      <c r="A388" s="13"/>
      <c r="B388" s="13"/>
      <c r="C388" s="13"/>
      <c r="D388" s="13"/>
      <c r="E388" s="13"/>
      <c r="F388" s="13"/>
      <c r="G388" s="13"/>
      <c r="H388" s="268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2.75" customHeight="1">
      <c r="A389" s="13"/>
      <c r="B389" s="13"/>
      <c r="C389" s="13"/>
      <c r="D389" s="13"/>
      <c r="E389" s="13"/>
      <c r="F389" s="13"/>
      <c r="G389" s="13"/>
      <c r="H389" s="268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2.75" customHeight="1">
      <c r="A390" s="13"/>
      <c r="B390" s="13"/>
      <c r="C390" s="13"/>
      <c r="D390" s="13"/>
      <c r="E390" s="13"/>
      <c r="F390" s="13"/>
      <c r="G390" s="13"/>
      <c r="H390" s="268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2.75" customHeight="1">
      <c r="A391" s="13"/>
      <c r="B391" s="13"/>
      <c r="C391" s="13"/>
      <c r="D391" s="13"/>
      <c r="E391" s="13"/>
      <c r="F391" s="13"/>
      <c r="G391" s="13"/>
      <c r="H391" s="268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2.75" customHeight="1">
      <c r="A392" s="13"/>
      <c r="B392" s="13"/>
      <c r="C392" s="13"/>
      <c r="D392" s="13"/>
      <c r="E392" s="13"/>
      <c r="F392" s="13"/>
      <c r="G392" s="13"/>
      <c r="H392" s="268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2.75" customHeight="1">
      <c r="A393" s="13"/>
      <c r="B393" s="13"/>
      <c r="C393" s="13"/>
      <c r="D393" s="13"/>
      <c r="E393" s="13"/>
      <c r="F393" s="13"/>
      <c r="G393" s="13"/>
      <c r="H393" s="268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2.75" customHeight="1">
      <c r="A394" s="13"/>
      <c r="B394" s="13"/>
      <c r="C394" s="13"/>
      <c r="D394" s="13"/>
      <c r="E394" s="13"/>
      <c r="F394" s="13"/>
      <c r="G394" s="13"/>
      <c r="H394" s="268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2.75" customHeight="1">
      <c r="A395" s="13"/>
      <c r="B395" s="13"/>
      <c r="C395" s="13"/>
      <c r="D395" s="13"/>
      <c r="E395" s="13"/>
      <c r="F395" s="13"/>
      <c r="G395" s="13"/>
      <c r="H395" s="268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2.75" customHeight="1">
      <c r="A396" s="13"/>
      <c r="B396" s="13"/>
      <c r="C396" s="13"/>
      <c r="D396" s="13"/>
      <c r="E396" s="13"/>
      <c r="F396" s="13"/>
      <c r="G396" s="13"/>
      <c r="H396" s="268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2.75" customHeight="1">
      <c r="A397" s="13"/>
      <c r="B397" s="13"/>
      <c r="C397" s="13"/>
      <c r="D397" s="13"/>
      <c r="E397" s="13"/>
      <c r="F397" s="13"/>
      <c r="G397" s="13"/>
      <c r="H397" s="268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2.75" customHeight="1">
      <c r="A398" s="13"/>
      <c r="B398" s="13"/>
      <c r="C398" s="13"/>
      <c r="D398" s="13"/>
      <c r="E398" s="13"/>
      <c r="F398" s="13"/>
      <c r="G398" s="13"/>
      <c r="H398" s="268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2.75" customHeight="1">
      <c r="A399" s="13"/>
      <c r="B399" s="13"/>
      <c r="C399" s="13"/>
      <c r="D399" s="13"/>
      <c r="E399" s="13"/>
      <c r="F399" s="13"/>
      <c r="G399" s="13"/>
      <c r="H399" s="268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2.75" customHeight="1">
      <c r="A400" s="13"/>
      <c r="B400" s="13"/>
      <c r="C400" s="13"/>
      <c r="D400" s="13"/>
      <c r="E400" s="13"/>
      <c r="F400" s="13"/>
      <c r="G400" s="13"/>
      <c r="H400" s="268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2.75" customHeight="1">
      <c r="A401" s="13"/>
      <c r="B401" s="13"/>
      <c r="C401" s="13"/>
      <c r="D401" s="13"/>
      <c r="E401" s="13"/>
      <c r="F401" s="13"/>
      <c r="G401" s="13"/>
      <c r="H401" s="268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2.75" customHeight="1">
      <c r="A402" s="13"/>
      <c r="B402" s="13"/>
      <c r="C402" s="13"/>
      <c r="D402" s="13"/>
      <c r="E402" s="13"/>
      <c r="F402" s="13"/>
      <c r="G402" s="13"/>
      <c r="H402" s="268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2.75" customHeight="1">
      <c r="A403" s="13"/>
      <c r="B403" s="13"/>
      <c r="C403" s="13"/>
      <c r="D403" s="13"/>
      <c r="E403" s="13"/>
      <c r="F403" s="13"/>
      <c r="G403" s="13"/>
      <c r="H403" s="268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2.75" customHeight="1">
      <c r="A404" s="13"/>
      <c r="B404" s="13"/>
      <c r="C404" s="13"/>
      <c r="D404" s="13"/>
      <c r="E404" s="13"/>
      <c r="F404" s="13"/>
      <c r="G404" s="13"/>
      <c r="H404" s="268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2.75" customHeight="1">
      <c r="A405" s="13"/>
      <c r="B405" s="13"/>
      <c r="C405" s="13"/>
      <c r="D405" s="13"/>
      <c r="E405" s="13"/>
      <c r="F405" s="13"/>
      <c r="G405" s="13"/>
      <c r="H405" s="268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2.75" customHeight="1">
      <c r="A406" s="13"/>
      <c r="B406" s="13"/>
      <c r="C406" s="13"/>
      <c r="D406" s="13"/>
      <c r="E406" s="13"/>
      <c r="F406" s="13"/>
      <c r="G406" s="13"/>
      <c r="H406" s="268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2.75" customHeight="1">
      <c r="A407" s="13"/>
      <c r="B407" s="13"/>
      <c r="C407" s="13"/>
      <c r="D407" s="13"/>
      <c r="E407" s="13"/>
      <c r="F407" s="13"/>
      <c r="G407" s="13"/>
      <c r="H407" s="268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2.75" customHeight="1">
      <c r="A408" s="13"/>
      <c r="B408" s="13"/>
      <c r="C408" s="13"/>
      <c r="D408" s="13"/>
      <c r="E408" s="13"/>
      <c r="F408" s="13"/>
      <c r="G408" s="13"/>
      <c r="H408" s="268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2.75" customHeight="1">
      <c r="A409" s="13"/>
      <c r="B409" s="13"/>
      <c r="C409" s="13"/>
      <c r="D409" s="13"/>
      <c r="E409" s="13"/>
      <c r="F409" s="13"/>
      <c r="G409" s="13"/>
      <c r="H409" s="268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2.75" customHeight="1">
      <c r="A410" s="13"/>
      <c r="B410" s="13"/>
      <c r="C410" s="13"/>
      <c r="D410" s="13"/>
      <c r="E410" s="13"/>
      <c r="F410" s="13"/>
      <c r="G410" s="13"/>
      <c r="H410" s="268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2.75" customHeight="1">
      <c r="A411" s="13"/>
      <c r="B411" s="13"/>
      <c r="C411" s="13"/>
      <c r="D411" s="13"/>
      <c r="E411" s="13"/>
      <c r="F411" s="13"/>
      <c r="G411" s="13"/>
      <c r="H411" s="268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2.75" customHeight="1">
      <c r="A412" s="13"/>
      <c r="B412" s="13"/>
      <c r="C412" s="13"/>
      <c r="D412" s="13"/>
      <c r="E412" s="13"/>
      <c r="F412" s="13"/>
      <c r="G412" s="13"/>
      <c r="H412" s="268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2.75" customHeight="1">
      <c r="A413" s="13"/>
      <c r="B413" s="13"/>
      <c r="C413" s="13"/>
      <c r="D413" s="13"/>
      <c r="E413" s="13"/>
      <c r="F413" s="13"/>
      <c r="G413" s="13"/>
      <c r="H413" s="268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2.75" customHeight="1">
      <c r="A414" s="13"/>
      <c r="B414" s="13"/>
      <c r="C414" s="13"/>
      <c r="D414" s="13"/>
      <c r="E414" s="13"/>
      <c r="F414" s="13"/>
      <c r="G414" s="13"/>
      <c r="H414" s="268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2.75" customHeight="1">
      <c r="A415" s="13"/>
      <c r="B415" s="13"/>
      <c r="C415" s="13"/>
      <c r="D415" s="13"/>
      <c r="E415" s="13"/>
      <c r="F415" s="13"/>
      <c r="G415" s="13"/>
      <c r="H415" s="268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2.75" customHeight="1">
      <c r="A416" s="13"/>
      <c r="B416" s="13"/>
      <c r="C416" s="13"/>
      <c r="D416" s="13"/>
      <c r="E416" s="13"/>
      <c r="F416" s="13"/>
      <c r="G416" s="13"/>
      <c r="H416" s="268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2.75" customHeight="1">
      <c r="A417" s="13"/>
      <c r="B417" s="13"/>
      <c r="C417" s="13"/>
      <c r="D417" s="13"/>
      <c r="E417" s="13"/>
      <c r="F417" s="13"/>
      <c r="G417" s="13"/>
      <c r="H417" s="268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2.75" customHeight="1">
      <c r="A418" s="13"/>
      <c r="B418" s="13"/>
      <c r="C418" s="13"/>
      <c r="D418" s="13"/>
      <c r="E418" s="13"/>
      <c r="F418" s="13"/>
      <c r="G418" s="13"/>
      <c r="H418" s="268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2.75" customHeight="1">
      <c r="A419" s="13"/>
      <c r="B419" s="13"/>
      <c r="C419" s="13"/>
      <c r="D419" s="13"/>
      <c r="E419" s="13"/>
      <c r="F419" s="13"/>
      <c r="G419" s="13"/>
      <c r="H419" s="268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2.75" customHeight="1">
      <c r="A420" s="13"/>
      <c r="B420" s="13"/>
      <c r="C420" s="13"/>
      <c r="D420" s="13"/>
      <c r="E420" s="13"/>
      <c r="F420" s="13"/>
      <c r="G420" s="13"/>
      <c r="H420" s="268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2.75" customHeight="1">
      <c r="A421" s="13"/>
      <c r="B421" s="13"/>
      <c r="C421" s="13"/>
      <c r="D421" s="13"/>
      <c r="E421" s="13"/>
      <c r="F421" s="13"/>
      <c r="G421" s="13"/>
      <c r="H421" s="268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2.75" customHeight="1">
      <c r="A422" s="13"/>
      <c r="B422" s="13"/>
      <c r="C422" s="13"/>
      <c r="D422" s="13"/>
      <c r="E422" s="13"/>
      <c r="F422" s="13"/>
      <c r="G422" s="13"/>
      <c r="H422" s="268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2.75" customHeight="1">
      <c r="A423" s="13"/>
      <c r="B423" s="13"/>
      <c r="C423" s="13"/>
      <c r="D423" s="13"/>
      <c r="E423" s="13"/>
      <c r="F423" s="13"/>
      <c r="G423" s="13"/>
      <c r="H423" s="268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2.75" customHeight="1">
      <c r="A424" s="13"/>
      <c r="B424" s="13"/>
      <c r="C424" s="13"/>
      <c r="D424" s="13"/>
      <c r="E424" s="13"/>
      <c r="F424" s="13"/>
      <c r="G424" s="13"/>
      <c r="H424" s="268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2.75" customHeight="1">
      <c r="A425" s="13"/>
      <c r="B425" s="13"/>
      <c r="C425" s="13"/>
      <c r="D425" s="13"/>
      <c r="E425" s="13"/>
      <c r="F425" s="13"/>
      <c r="G425" s="13"/>
      <c r="H425" s="268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2.75" customHeight="1">
      <c r="A426" s="13"/>
      <c r="B426" s="13"/>
      <c r="C426" s="13"/>
      <c r="D426" s="13"/>
      <c r="E426" s="13"/>
      <c r="F426" s="13"/>
      <c r="G426" s="13"/>
      <c r="H426" s="268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2.75" customHeight="1">
      <c r="A427" s="13"/>
      <c r="B427" s="13"/>
      <c r="C427" s="13"/>
      <c r="D427" s="13"/>
      <c r="E427" s="13"/>
      <c r="F427" s="13"/>
      <c r="G427" s="13"/>
      <c r="H427" s="268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2.75" customHeight="1">
      <c r="A428" s="13"/>
      <c r="B428" s="13"/>
      <c r="C428" s="13"/>
      <c r="D428" s="13"/>
      <c r="E428" s="13"/>
      <c r="F428" s="13"/>
      <c r="G428" s="13"/>
      <c r="H428" s="268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2.75" customHeight="1">
      <c r="A429" s="13"/>
      <c r="B429" s="13"/>
      <c r="C429" s="13"/>
      <c r="D429" s="13"/>
      <c r="E429" s="13"/>
      <c r="F429" s="13"/>
      <c r="G429" s="13"/>
      <c r="H429" s="268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2.75" customHeight="1">
      <c r="A430" s="13"/>
      <c r="B430" s="13"/>
      <c r="C430" s="13"/>
      <c r="D430" s="13"/>
      <c r="E430" s="13"/>
      <c r="F430" s="13"/>
      <c r="G430" s="13"/>
      <c r="H430" s="268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2.75" customHeight="1">
      <c r="A431" s="13"/>
      <c r="B431" s="13"/>
      <c r="C431" s="13"/>
      <c r="D431" s="13"/>
      <c r="E431" s="13"/>
      <c r="F431" s="13"/>
      <c r="G431" s="13"/>
      <c r="H431" s="268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2.75" customHeight="1">
      <c r="A432" s="13"/>
      <c r="B432" s="13"/>
      <c r="C432" s="13"/>
      <c r="D432" s="13"/>
      <c r="E432" s="13"/>
      <c r="F432" s="13"/>
      <c r="G432" s="13"/>
      <c r="H432" s="268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2.75" customHeight="1">
      <c r="A433" s="13"/>
      <c r="B433" s="13"/>
      <c r="C433" s="13"/>
      <c r="D433" s="13"/>
      <c r="E433" s="13"/>
      <c r="F433" s="13"/>
      <c r="G433" s="13"/>
      <c r="H433" s="268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2.75" customHeight="1">
      <c r="A434" s="13"/>
      <c r="B434" s="13"/>
      <c r="C434" s="13"/>
      <c r="D434" s="13"/>
      <c r="E434" s="13"/>
      <c r="F434" s="13"/>
      <c r="G434" s="13"/>
      <c r="H434" s="268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2.75" customHeight="1">
      <c r="A435" s="13"/>
      <c r="B435" s="13"/>
      <c r="C435" s="13"/>
      <c r="D435" s="13"/>
      <c r="E435" s="13"/>
      <c r="F435" s="13"/>
      <c r="G435" s="13"/>
      <c r="H435" s="268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2.75" customHeight="1">
      <c r="A436" s="13"/>
      <c r="B436" s="13"/>
      <c r="C436" s="13"/>
      <c r="D436" s="13"/>
      <c r="E436" s="13"/>
      <c r="F436" s="13"/>
      <c r="G436" s="13"/>
      <c r="H436" s="268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2.75" customHeight="1">
      <c r="A437" s="13"/>
      <c r="B437" s="13"/>
      <c r="C437" s="13"/>
      <c r="D437" s="13"/>
      <c r="E437" s="13"/>
      <c r="F437" s="13"/>
      <c r="G437" s="13"/>
      <c r="H437" s="268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2.75" customHeight="1">
      <c r="A438" s="13"/>
      <c r="B438" s="13"/>
      <c r="C438" s="13"/>
      <c r="D438" s="13"/>
      <c r="E438" s="13"/>
      <c r="F438" s="13"/>
      <c r="G438" s="13"/>
      <c r="H438" s="268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2.75" customHeight="1">
      <c r="A439" s="13"/>
      <c r="B439" s="13"/>
      <c r="C439" s="13"/>
      <c r="D439" s="13"/>
      <c r="E439" s="13"/>
      <c r="F439" s="13"/>
      <c r="G439" s="13"/>
      <c r="H439" s="268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2.75" customHeight="1">
      <c r="A440" s="13"/>
      <c r="B440" s="13"/>
      <c r="C440" s="13"/>
      <c r="D440" s="13"/>
      <c r="E440" s="13"/>
      <c r="F440" s="13"/>
      <c r="G440" s="13"/>
      <c r="H440" s="268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2.75" customHeight="1">
      <c r="A441" s="13"/>
      <c r="B441" s="13"/>
      <c r="C441" s="13"/>
      <c r="D441" s="13"/>
      <c r="E441" s="13"/>
      <c r="F441" s="13"/>
      <c r="G441" s="13"/>
      <c r="H441" s="268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2.75" customHeight="1">
      <c r="A442" s="13"/>
      <c r="B442" s="13"/>
      <c r="C442" s="13"/>
      <c r="D442" s="13"/>
      <c r="E442" s="13"/>
      <c r="F442" s="13"/>
      <c r="G442" s="13"/>
      <c r="H442" s="268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2.75" customHeight="1">
      <c r="A443" s="13"/>
      <c r="B443" s="13"/>
      <c r="C443" s="13"/>
      <c r="D443" s="13"/>
      <c r="E443" s="13"/>
      <c r="F443" s="13"/>
      <c r="G443" s="13"/>
      <c r="H443" s="268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2.75" customHeight="1">
      <c r="A444" s="13"/>
      <c r="B444" s="13"/>
      <c r="C444" s="13"/>
      <c r="D444" s="13"/>
      <c r="E444" s="13"/>
      <c r="F444" s="13"/>
      <c r="G444" s="13"/>
      <c r="H444" s="268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2.75" customHeight="1">
      <c r="A445" s="13"/>
      <c r="B445" s="13"/>
      <c r="C445" s="13"/>
      <c r="D445" s="13"/>
      <c r="E445" s="13"/>
      <c r="F445" s="13"/>
      <c r="G445" s="13"/>
      <c r="H445" s="268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2.75" customHeight="1">
      <c r="A446" s="13"/>
      <c r="B446" s="13"/>
      <c r="C446" s="13"/>
      <c r="D446" s="13"/>
      <c r="E446" s="13"/>
      <c r="F446" s="13"/>
      <c r="G446" s="13"/>
      <c r="H446" s="268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2.75" customHeight="1">
      <c r="A447" s="13"/>
      <c r="B447" s="13"/>
      <c r="C447" s="13"/>
      <c r="D447" s="13"/>
      <c r="E447" s="13"/>
      <c r="F447" s="13"/>
      <c r="G447" s="13"/>
      <c r="H447" s="268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2.75" customHeight="1">
      <c r="A448" s="13"/>
      <c r="B448" s="13"/>
      <c r="C448" s="13"/>
      <c r="D448" s="13"/>
      <c r="E448" s="13"/>
      <c r="F448" s="13"/>
      <c r="G448" s="13"/>
      <c r="H448" s="268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2.75" customHeight="1">
      <c r="A449" s="13"/>
      <c r="B449" s="13"/>
      <c r="C449" s="13"/>
      <c r="D449" s="13"/>
      <c r="E449" s="13"/>
      <c r="F449" s="13"/>
      <c r="G449" s="13"/>
      <c r="H449" s="268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2.75" customHeight="1">
      <c r="A450" s="13"/>
      <c r="B450" s="13"/>
      <c r="C450" s="13"/>
      <c r="D450" s="13"/>
      <c r="E450" s="13"/>
      <c r="F450" s="13"/>
      <c r="G450" s="13"/>
      <c r="H450" s="268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2.75" customHeight="1">
      <c r="A451" s="13"/>
      <c r="B451" s="13"/>
      <c r="C451" s="13"/>
      <c r="D451" s="13"/>
      <c r="E451" s="13"/>
      <c r="F451" s="13"/>
      <c r="G451" s="13"/>
      <c r="H451" s="268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2.75" customHeight="1">
      <c r="A452" s="13"/>
      <c r="B452" s="13"/>
      <c r="C452" s="13"/>
      <c r="D452" s="13"/>
      <c r="E452" s="13"/>
      <c r="F452" s="13"/>
      <c r="G452" s="13"/>
      <c r="H452" s="268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2.75" customHeight="1">
      <c r="A453" s="13"/>
      <c r="B453" s="13"/>
      <c r="C453" s="13"/>
      <c r="D453" s="13"/>
      <c r="E453" s="13"/>
      <c r="F453" s="13"/>
      <c r="G453" s="13"/>
      <c r="H453" s="268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2.75" customHeight="1">
      <c r="A454" s="13"/>
      <c r="B454" s="13"/>
      <c r="C454" s="13"/>
      <c r="D454" s="13"/>
      <c r="E454" s="13"/>
      <c r="F454" s="13"/>
      <c r="G454" s="13"/>
      <c r="H454" s="268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2.75" customHeight="1">
      <c r="A455" s="13"/>
      <c r="B455" s="13"/>
      <c r="C455" s="13"/>
      <c r="D455" s="13"/>
      <c r="E455" s="13"/>
      <c r="F455" s="13"/>
      <c r="G455" s="13"/>
      <c r="H455" s="268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2.75" customHeight="1">
      <c r="A456" s="13"/>
      <c r="B456" s="13"/>
      <c r="C456" s="13"/>
      <c r="D456" s="13"/>
      <c r="E456" s="13"/>
      <c r="F456" s="13"/>
      <c r="G456" s="13"/>
      <c r="H456" s="268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2.75" customHeight="1">
      <c r="A457" s="13"/>
      <c r="B457" s="13"/>
      <c r="C457" s="13"/>
      <c r="D457" s="13"/>
      <c r="E457" s="13"/>
      <c r="F457" s="13"/>
      <c r="G457" s="13"/>
      <c r="H457" s="268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2.75" customHeight="1">
      <c r="A458" s="13"/>
      <c r="B458" s="13"/>
      <c r="C458" s="13"/>
      <c r="D458" s="13"/>
      <c r="E458" s="13"/>
      <c r="F458" s="13"/>
      <c r="G458" s="13"/>
      <c r="H458" s="268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2.75" customHeight="1">
      <c r="A459" s="13"/>
      <c r="B459" s="13"/>
      <c r="C459" s="13"/>
      <c r="D459" s="13"/>
      <c r="E459" s="13"/>
      <c r="F459" s="13"/>
      <c r="G459" s="13"/>
      <c r="H459" s="268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2.75" customHeight="1">
      <c r="A460" s="13"/>
      <c r="B460" s="13"/>
      <c r="C460" s="13"/>
      <c r="D460" s="13"/>
      <c r="E460" s="13"/>
      <c r="F460" s="13"/>
      <c r="G460" s="13"/>
      <c r="H460" s="268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2.75" customHeight="1">
      <c r="A461" s="13"/>
      <c r="B461" s="13"/>
      <c r="C461" s="13"/>
      <c r="D461" s="13"/>
      <c r="E461" s="13"/>
      <c r="F461" s="13"/>
      <c r="G461" s="13"/>
      <c r="H461" s="268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2.75" customHeight="1">
      <c r="A462" s="13"/>
      <c r="B462" s="13"/>
      <c r="C462" s="13"/>
      <c r="D462" s="13"/>
      <c r="E462" s="13"/>
      <c r="F462" s="13"/>
      <c r="G462" s="13"/>
      <c r="H462" s="268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2.75" customHeight="1">
      <c r="A463" s="13"/>
      <c r="B463" s="13"/>
      <c r="C463" s="13"/>
      <c r="D463" s="13"/>
      <c r="E463" s="13"/>
      <c r="F463" s="13"/>
      <c r="G463" s="13"/>
      <c r="H463" s="268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2.75" customHeight="1">
      <c r="A464" s="13"/>
      <c r="B464" s="13"/>
      <c r="C464" s="13"/>
      <c r="D464" s="13"/>
      <c r="E464" s="13"/>
      <c r="F464" s="13"/>
      <c r="G464" s="13"/>
      <c r="H464" s="268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2.75" customHeight="1">
      <c r="A465" s="13"/>
      <c r="B465" s="13"/>
      <c r="C465" s="13"/>
      <c r="D465" s="13"/>
      <c r="E465" s="13"/>
      <c r="F465" s="13"/>
      <c r="G465" s="13"/>
      <c r="H465" s="268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2.75" customHeight="1">
      <c r="A466" s="13"/>
      <c r="B466" s="13"/>
      <c r="C466" s="13"/>
      <c r="D466" s="13"/>
      <c r="E466" s="13"/>
      <c r="F466" s="13"/>
      <c r="G466" s="13"/>
      <c r="H466" s="268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2.75" customHeight="1">
      <c r="A467" s="13"/>
      <c r="B467" s="13"/>
      <c r="C467" s="13"/>
      <c r="D467" s="13"/>
      <c r="E467" s="13"/>
      <c r="F467" s="13"/>
      <c r="G467" s="13"/>
      <c r="H467" s="268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2.75" customHeight="1">
      <c r="A468" s="13"/>
      <c r="B468" s="13"/>
      <c r="C468" s="13"/>
      <c r="D468" s="13"/>
      <c r="E468" s="13"/>
      <c r="F468" s="13"/>
      <c r="G468" s="13"/>
      <c r="H468" s="268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2.75" customHeight="1">
      <c r="A469" s="13"/>
      <c r="B469" s="13"/>
      <c r="C469" s="13"/>
      <c r="D469" s="13"/>
      <c r="E469" s="13"/>
      <c r="F469" s="13"/>
      <c r="G469" s="13"/>
      <c r="H469" s="268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2.75" customHeight="1">
      <c r="A470" s="13"/>
      <c r="B470" s="13"/>
      <c r="C470" s="13"/>
      <c r="D470" s="13"/>
      <c r="E470" s="13"/>
      <c r="F470" s="13"/>
      <c r="G470" s="13"/>
      <c r="H470" s="268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2.75" customHeight="1">
      <c r="A471" s="13"/>
      <c r="B471" s="13"/>
      <c r="C471" s="13"/>
      <c r="D471" s="13"/>
      <c r="E471" s="13"/>
      <c r="F471" s="13"/>
      <c r="G471" s="13"/>
      <c r="H471" s="268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2.75" customHeight="1">
      <c r="A472" s="13"/>
      <c r="B472" s="13"/>
      <c r="C472" s="13"/>
      <c r="D472" s="13"/>
      <c r="E472" s="13"/>
      <c r="F472" s="13"/>
      <c r="G472" s="13"/>
      <c r="H472" s="268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2.75" customHeight="1">
      <c r="A473" s="13"/>
      <c r="B473" s="13"/>
      <c r="C473" s="13"/>
      <c r="D473" s="13"/>
      <c r="E473" s="13"/>
      <c r="F473" s="13"/>
      <c r="G473" s="13"/>
      <c r="H473" s="268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2.75" customHeight="1">
      <c r="A474" s="13"/>
      <c r="B474" s="13"/>
      <c r="C474" s="13"/>
      <c r="D474" s="13"/>
      <c r="E474" s="13"/>
      <c r="F474" s="13"/>
      <c r="G474" s="13"/>
      <c r="H474" s="268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2.75" customHeight="1">
      <c r="A475" s="13"/>
      <c r="B475" s="13"/>
      <c r="C475" s="13"/>
      <c r="D475" s="13"/>
      <c r="E475" s="13"/>
      <c r="F475" s="13"/>
      <c r="G475" s="13"/>
      <c r="H475" s="268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2.75" customHeight="1">
      <c r="A476" s="13"/>
      <c r="B476" s="13"/>
      <c r="C476" s="13"/>
      <c r="D476" s="13"/>
      <c r="E476" s="13"/>
      <c r="F476" s="13"/>
      <c r="G476" s="13"/>
      <c r="H476" s="268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2.75" customHeight="1">
      <c r="A477" s="13"/>
      <c r="B477" s="13"/>
      <c r="C477" s="13"/>
      <c r="D477" s="13"/>
      <c r="E477" s="13"/>
      <c r="F477" s="13"/>
      <c r="G477" s="13"/>
      <c r="H477" s="268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2.75" customHeight="1">
      <c r="A478" s="13"/>
      <c r="B478" s="13"/>
      <c r="C478" s="13"/>
      <c r="D478" s="13"/>
      <c r="E478" s="13"/>
      <c r="F478" s="13"/>
      <c r="G478" s="13"/>
      <c r="H478" s="268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2.75" customHeight="1">
      <c r="A479" s="13"/>
      <c r="B479" s="13"/>
      <c r="C479" s="13"/>
      <c r="D479" s="13"/>
      <c r="E479" s="13"/>
      <c r="F479" s="13"/>
      <c r="G479" s="13"/>
      <c r="H479" s="268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2.75" customHeight="1">
      <c r="A480" s="13"/>
      <c r="B480" s="13"/>
      <c r="C480" s="13"/>
      <c r="D480" s="13"/>
      <c r="E480" s="13"/>
      <c r="F480" s="13"/>
      <c r="G480" s="13"/>
      <c r="H480" s="268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2.75" customHeight="1">
      <c r="A481" s="13"/>
      <c r="B481" s="13"/>
      <c r="C481" s="13"/>
      <c r="D481" s="13"/>
      <c r="E481" s="13"/>
      <c r="F481" s="13"/>
      <c r="G481" s="13"/>
      <c r="H481" s="268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2.75" customHeight="1">
      <c r="A482" s="13"/>
      <c r="B482" s="13"/>
      <c r="C482" s="13"/>
      <c r="D482" s="13"/>
      <c r="E482" s="13"/>
      <c r="F482" s="13"/>
      <c r="G482" s="13"/>
      <c r="H482" s="268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2.75" customHeight="1">
      <c r="A483" s="13"/>
      <c r="B483" s="13"/>
      <c r="C483" s="13"/>
      <c r="D483" s="13"/>
      <c r="E483" s="13"/>
      <c r="F483" s="13"/>
      <c r="G483" s="13"/>
      <c r="H483" s="268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2.75" customHeight="1">
      <c r="A484" s="13"/>
      <c r="B484" s="13"/>
      <c r="C484" s="13"/>
      <c r="D484" s="13"/>
      <c r="E484" s="13"/>
      <c r="F484" s="13"/>
      <c r="G484" s="13"/>
      <c r="H484" s="268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2.75" customHeight="1">
      <c r="A485" s="13"/>
      <c r="B485" s="13"/>
      <c r="C485" s="13"/>
      <c r="D485" s="13"/>
      <c r="E485" s="13"/>
      <c r="F485" s="13"/>
      <c r="G485" s="13"/>
      <c r="H485" s="268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2.75" customHeight="1">
      <c r="A486" s="13"/>
      <c r="B486" s="13"/>
      <c r="C486" s="13"/>
      <c r="D486" s="13"/>
      <c r="E486" s="13"/>
      <c r="F486" s="13"/>
      <c r="G486" s="13"/>
      <c r="H486" s="268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2.75" customHeight="1">
      <c r="A487" s="13"/>
      <c r="B487" s="13"/>
      <c r="C487" s="13"/>
      <c r="D487" s="13"/>
      <c r="E487" s="13"/>
      <c r="F487" s="13"/>
      <c r="G487" s="13"/>
      <c r="H487" s="268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2.75" customHeight="1">
      <c r="A488" s="13"/>
      <c r="B488" s="13"/>
      <c r="C488" s="13"/>
      <c r="D488" s="13"/>
      <c r="E488" s="13"/>
      <c r="F488" s="13"/>
      <c r="G488" s="13"/>
      <c r="H488" s="268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2.75" customHeight="1">
      <c r="A489" s="13"/>
      <c r="B489" s="13"/>
      <c r="C489" s="13"/>
      <c r="D489" s="13"/>
      <c r="E489" s="13"/>
      <c r="F489" s="13"/>
      <c r="G489" s="13"/>
      <c r="H489" s="268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2.75" customHeight="1">
      <c r="A490" s="13"/>
      <c r="B490" s="13"/>
      <c r="C490" s="13"/>
      <c r="D490" s="13"/>
      <c r="E490" s="13"/>
      <c r="F490" s="13"/>
      <c r="G490" s="13"/>
      <c r="H490" s="268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2.75" customHeight="1">
      <c r="A491" s="13"/>
      <c r="B491" s="13"/>
      <c r="C491" s="13"/>
      <c r="D491" s="13"/>
      <c r="E491" s="13"/>
      <c r="F491" s="13"/>
      <c r="G491" s="13"/>
      <c r="H491" s="268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2.75" customHeight="1">
      <c r="A492" s="13"/>
      <c r="B492" s="13"/>
      <c r="C492" s="13"/>
      <c r="D492" s="13"/>
      <c r="E492" s="13"/>
      <c r="F492" s="13"/>
      <c r="G492" s="13"/>
      <c r="H492" s="268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2.75" customHeight="1">
      <c r="A493" s="13"/>
      <c r="B493" s="13"/>
      <c r="C493" s="13"/>
      <c r="D493" s="13"/>
      <c r="E493" s="13"/>
      <c r="F493" s="13"/>
      <c r="G493" s="13"/>
      <c r="H493" s="268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2.75" customHeight="1">
      <c r="A494" s="13"/>
      <c r="B494" s="13"/>
      <c r="C494" s="13"/>
      <c r="D494" s="13"/>
      <c r="E494" s="13"/>
      <c r="F494" s="13"/>
      <c r="G494" s="13"/>
      <c r="H494" s="268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2.75" customHeight="1">
      <c r="A495" s="13"/>
      <c r="B495" s="13"/>
      <c r="C495" s="13"/>
      <c r="D495" s="13"/>
      <c r="E495" s="13"/>
      <c r="F495" s="13"/>
      <c r="G495" s="13"/>
      <c r="H495" s="268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2.75" customHeight="1">
      <c r="A496" s="13"/>
      <c r="B496" s="13"/>
      <c r="C496" s="13"/>
      <c r="D496" s="13"/>
      <c r="E496" s="13"/>
      <c r="F496" s="13"/>
      <c r="G496" s="13"/>
      <c r="H496" s="268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2.75" customHeight="1">
      <c r="A497" s="13"/>
      <c r="B497" s="13"/>
      <c r="C497" s="13"/>
      <c r="D497" s="13"/>
      <c r="E497" s="13"/>
      <c r="F497" s="13"/>
      <c r="G497" s="13"/>
      <c r="H497" s="268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2.75" customHeight="1">
      <c r="A498" s="13"/>
      <c r="B498" s="13"/>
      <c r="C498" s="13"/>
      <c r="D498" s="13"/>
      <c r="E498" s="13"/>
      <c r="F498" s="13"/>
      <c r="G498" s="13"/>
      <c r="H498" s="268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2.75" customHeight="1">
      <c r="A499" s="13"/>
      <c r="B499" s="13"/>
      <c r="C499" s="13"/>
      <c r="D499" s="13"/>
      <c r="E499" s="13"/>
      <c r="F499" s="13"/>
      <c r="G499" s="13"/>
      <c r="H499" s="268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2.75" customHeight="1">
      <c r="A500" s="13"/>
      <c r="B500" s="13"/>
      <c r="C500" s="13"/>
      <c r="D500" s="13"/>
      <c r="E500" s="13"/>
      <c r="F500" s="13"/>
      <c r="G500" s="13"/>
      <c r="H500" s="268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2.75" customHeight="1">
      <c r="A501" s="13"/>
      <c r="B501" s="13"/>
      <c r="C501" s="13"/>
      <c r="D501" s="13"/>
      <c r="E501" s="13"/>
      <c r="F501" s="13"/>
      <c r="G501" s="13"/>
      <c r="H501" s="268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2.75" customHeight="1">
      <c r="A502" s="13"/>
      <c r="B502" s="13"/>
      <c r="C502" s="13"/>
      <c r="D502" s="13"/>
      <c r="E502" s="13"/>
      <c r="F502" s="13"/>
      <c r="G502" s="13"/>
      <c r="H502" s="268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2.75" customHeight="1">
      <c r="A503" s="13"/>
      <c r="B503" s="13"/>
      <c r="C503" s="13"/>
      <c r="D503" s="13"/>
      <c r="E503" s="13"/>
      <c r="F503" s="13"/>
      <c r="G503" s="13"/>
      <c r="H503" s="268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2.75" customHeight="1">
      <c r="A504" s="13"/>
      <c r="B504" s="13"/>
      <c r="C504" s="13"/>
      <c r="D504" s="13"/>
      <c r="E504" s="13"/>
      <c r="F504" s="13"/>
      <c r="G504" s="13"/>
      <c r="H504" s="268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2.75" customHeight="1">
      <c r="A505" s="13"/>
      <c r="B505" s="13"/>
      <c r="C505" s="13"/>
      <c r="D505" s="13"/>
      <c r="E505" s="13"/>
      <c r="F505" s="13"/>
      <c r="G505" s="13"/>
      <c r="H505" s="268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2.75" customHeight="1">
      <c r="A506" s="13"/>
      <c r="B506" s="13"/>
      <c r="C506" s="13"/>
      <c r="D506" s="13"/>
      <c r="E506" s="13"/>
      <c r="F506" s="13"/>
      <c r="G506" s="13"/>
      <c r="H506" s="268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2.75" customHeight="1">
      <c r="A507" s="13"/>
      <c r="B507" s="13"/>
      <c r="C507" s="13"/>
      <c r="D507" s="13"/>
      <c r="E507" s="13"/>
      <c r="F507" s="13"/>
      <c r="G507" s="13"/>
      <c r="H507" s="268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2.75" customHeight="1">
      <c r="A508" s="13"/>
      <c r="B508" s="13"/>
      <c r="C508" s="13"/>
      <c r="D508" s="13"/>
      <c r="E508" s="13"/>
      <c r="F508" s="13"/>
      <c r="G508" s="13"/>
      <c r="H508" s="268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2.75" customHeight="1">
      <c r="A509" s="13"/>
      <c r="B509" s="13"/>
      <c r="C509" s="13"/>
      <c r="D509" s="13"/>
      <c r="E509" s="13"/>
      <c r="F509" s="13"/>
      <c r="G509" s="13"/>
      <c r="H509" s="268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2.75" customHeight="1">
      <c r="A510" s="13"/>
      <c r="B510" s="13"/>
      <c r="C510" s="13"/>
      <c r="D510" s="13"/>
      <c r="E510" s="13"/>
      <c r="F510" s="13"/>
      <c r="G510" s="13"/>
      <c r="H510" s="268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2.75" customHeight="1">
      <c r="A511" s="13"/>
      <c r="B511" s="13"/>
      <c r="C511" s="13"/>
      <c r="D511" s="13"/>
      <c r="E511" s="13"/>
      <c r="F511" s="13"/>
      <c r="G511" s="13"/>
      <c r="H511" s="268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2.75" customHeight="1">
      <c r="A512" s="13"/>
      <c r="B512" s="13"/>
      <c r="C512" s="13"/>
      <c r="D512" s="13"/>
      <c r="E512" s="13"/>
      <c r="F512" s="13"/>
      <c r="G512" s="13"/>
      <c r="H512" s="268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2.75" customHeight="1">
      <c r="A513" s="13"/>
      <c r="B513" s="13"/>
      <c r="C513" s="13"/>
      <c r="D513" s="13"/>
      <c r="E513" s="13"/>
      <c r="F513" s="13"/>
      <c r="G513" s="13"/>
      <c r="H513" s="268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2.75" customHeight="1">
      <c r="A514" s="13"/>
      <c r="B514" s="13"/>
      <c r="C514" s="13"/>
      <c r="D514" s="13"/>
      <c r="E514" s="13"/>
      <c r="F514" s="13"/>
      <c r="G514" s="13"/>
      <c r="H514" s="268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2.75" customHeight="1">
      <c r="A515" s="13"/>
      <c r="B515" s="13"/>
      <c r="C515" s="13"/>
      <c r="D515" s="13"/>
      <c r="E515" s="13"/>
      <c r="F515" s="13"/>
      <c r="G515" s="13"/>
      <c r="H515" s="268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2.75" customHeight="1">
      <c r="A516" s="13"/>
      <c r="B516" s="13"/>
      <c r="C516" s="13"/>
      <c r="D516" s="13"/>
      <c r="E516" s="13"/>
      <c r="F516" s="13"/>
      <c r="G516" s="13"/>
      <c r="H516" s="268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2.75" customHeight="1">
      <c r="A517" s="13"/>
      <c r="B517" s="13"/>
      <c r="C517" s="13"/>
      <c r="D517" s="13"/>
      <c r="E517" s="13"/>
      <c r="F517" s="13"/>
      <c r="G517" s="13"/>
      <c r="H517" s="268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2.75" customHeight="1">
      <c r="A518" s="13"/>
      <c r="B518" s="13"/>
      <c r="C518" s="13"/>
      <c r="D518" s="13"/>
      <c r="E518" s="13"/>
      <c r="F518" s="13"/>
      <c r="G518" s="13"/>
      <c r="H518" s="268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2.75" customHeight="1">
      <c r="A519" s="13"/>
      <c r="B519" s="13"/>
      <c r="C519" s="13"/>
      <c r="D519" s="13"/>
      <c r="E519" s="13"/>
      <c r="F519" s="13"/>
      <c r="G519" s="13"/>
      <c r="H519" s="268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2.75" customHeight="1">
      <c r="A520" s="13"/>
      <c r="B520" s="13"/>
      <c r="C520" s="13"/>
      <c r="D520" s="13"/>
      <c r="E520" s="13"/>
      <c r="F520" s="13"/>
      <c r="G520" s="13"/>
      <c r="H520" s="268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2.75" customHeight="1">
      <c r="A521" s="13"/>
      <c r="B521" s="13"/>
      <c r="C521" s="13"/>
      <c r="D521" s="13"/>
      <c r="E521" s="13"/>
      <c r="F521" s="13"/>
      <c r="G521" s="13"/>
      <c r="H521" s="268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2.75" customHeight="1">
      <c r="A522" s="13"/>
      <c r="B522" s="13"/>
      <c r="C522" s="13"/>
      <c r="D522" s="13"/>
      <c r="E522" s="13"/>
      <c r="F522" s="13"/>
      <c r="G522" s="13"/>
      <c r="H522" s="268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2.75" customHeight="1">
      <c r="A523" s="13"/>
      <c r="B523" s="13"/>
      <c r="C523" s="13"/>
      <c r="D523" s="13"/>
      <c r="E523" s="13"/>
      <c r="F523" s="13"/>
      <c r="G523" s="13"/>
      <c r="H523" s="268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2.75" customHeight="1">
      <c r="A524" s="13"/>
      <c r="B524" s="13"/>
      <c r="C524" s="13"/>
      <c r="D524" s="13"/>
      <c r="E524" s="13"/>
      <c r="F524" s="13"/>
      <c r="G524" s="13"/>
      <c r="H524" s="268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2.75" customHeight="1">
      <c r="A525" s="13"/>
      <c r="B525" s="13"/>
      <c r="C525" s="13"/>
      <c r="D525" s="13"/>
      <c r="E525" s="13"/>
      <c r="F525" s="13"/>
      <c r="G525" s="13"/>
      <c r="H525" s="268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2.75" customHeight="1">
      <c r="A526" s="13"/>
      <c r="B526" s="13"/>
      <c r="C526" s="13"/>
      <c r="D526" s="13"/>
      <c r="E526" s="13"/>
      <c r="F526" s="13"/>
      <c r="G526" s="13"/>
      <c r="H526" s="268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2.75" customHeight="1">
      <c r="A527" s="13"/>
      <c r="B527" s="13"/>
      <c r="C527" s="13"/>
      <c r="D527" s="13"/>
      <c r="E527" s="13"/>
      <c r="F527" s="13"/>
      <c r="G527" s="13"/>
      <c r="H527" s="268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2.75" customHeight="1">
      <c r="A528" s="13"/>
      <c r="B528" s="13"/>
      <c r="C528" s="13"/>
      <c r="D528" s="13"/>
      <c r="E528" s="13"/>
      <c r="F528" s="13"/>
      <c r="G528" s="13"/>
      <c r="H528" s="268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2.75" customHeight="1">
      <c r="A529" s="13"/>
      <c r="B529" s="13"/>
      <c r="C529" s="13"/>
      <c r="D529" s="13"/>
      <c r="E529" s="13"/>
      <c r="F529" s="13"/>
      <c r="G529" s="13"/>
      <c r="H529" s="268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2.75" customHeight="1">
      <c r="A530" s="13"/>
      <c r="B530" s="13"/>
      <c r="C530" s="13"/>
      <c r="D530" s="13"/>
      <c r="E530" s="13"/>
      <c r="F530" s="13"/>
      <c r="G530" s="13"/>
      <c r="H530" s="268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2.75" customHeight="1">
      <c r="A531" s="13"/>
      <c r="B531" s="13"/>
      <c r="C531" s="13"/>
      <c r="D531" s="13"/>
      <c r="E531" s="13"/>
      <c r="F531" s="13"/>
      <c r="G531" s="13"/>
      <c r="H531" s="268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2.75" customHeight="1">
      <c r="A532" s="13"/>
      <c r="B532" s="13"/>
      <c r="C532" s="13"/>
      <c r="D532" s="13"/>
      <c r="E532" s="13"/>
      <c r="F532" s="13"/>
      <c r="G532" s="13"/>
      <c r="H532" s="268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2.75" customHeight="1">
      <c r="A533" s="13"/>
      <c r="B533" s="13"/>
      <c r="C533" s="13"/>
      <c r="D533" s="13"/>
      <c r="E533" s="13"/>
      <c r="F533" s="13"/>
      <c r="G533" s="13"/>
      <c r="H533" s="268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2.75" customHeight="1">
      <c r="A534" s="13"/>
      <c r="B534" s="13"/>
      <c r="C534" s="13"/>
      <c r="D534" s="13"/>
      <c r="E534" s="13"/>
      <c r="F534" s="13"/>
      <c r="G534" s="13"/>
      <c r="H534" s="268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2.75" customHeight="1">
      <c r="A535" s="13"/>
      <c r="B535" s="13"/>
      <c r="C535" s="13"/>
      <c r="D535" s="13"/>
      <c r="E535" s="13"/>
      <c r="F535" s="13"/>
      <c r="G535" s="13"/>
      <c r="H535" s="268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2.75" customHeight="1">
      <c r="A536" s="13"/>
      <c r="B536" s="13"/>
      <c r="C536" s="13"/>
      <c r="D536" s="13"/>
      <c r="E536" s="13"/>
      <c r="F536" s="13"/>
      <c r="G536" s="13"/>
      <c r="H536" s="268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2.75" customHeight="1">
      <c r="A537" s="13"/>
      <c r="B537" s="13"/>
      <c r="C537" s="13"/>
      <c r="D537" s="13"/>
      <c r="E537" s="13"/>
      <c r="F537" s="13"/>
      <c r="G537" s="13"/>
      <c r="H537" s="268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2.75" customHeight="1">
      <c r="A538" s="13"/>
      <c r="B538" s="13"/>
      <c r="C538" s="13"/>
      <c r="D538" s="13"/>
      <c r="E538" s="13"/>
      <c r="F538" s="13"/>
      <c r="G538" s="13"/>
      <c r="H538" s="268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2.75" customHeight="1">
      <c r="A539" s="13"/>
      <c r="B539" s="13"/>
      <c r="C539" s="13"/>
      <c r="D539" s="13"/>
      <c r="E539" s="13"/>
      <c r="F539" s="13"/>
      <c r="G539" s="13"/>
      <c r="H539" s="268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2.75" customHeight="1">
      <c r="A540" s="13"/>
      <c r="B540" s="13"/>
      <c r="C540" s="13"/>
      <c r="D540" s="13"/>
      <c r="E540" s="13"/>
      <c r="F540" s="13"/>
      <c r="G540" s="13"/>
      <c r="H540" s="268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2.75" customHeight="1">
      <c r="A541" s="13"/>
      <c r="B541" s="13"/>
      <c r="C541" s="13"/>
      <c r="D541" s="13"/>
      <c r="E541" s="13"/>
      <c r="F541" s="13"/>
      <c r="G541" s="13"/>
      <c r="H541" s="268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2.75" customHeight="1">
      <c r="A542" s="13"/>
      <c r="B542" s="13"/>
      <c r="C542" s="13"/>
      <c r="D542" s="13"/>
      <c r="E542" s="13"/>
      <c r="F542" s="13"/>
      <c r="G542" s="13"/>
      <c r="H542" s="268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2.75" customHeight="1">
      <c r="A543" s="13"/>
      <c r="B543" s="13"/>
      <c r="C543" s="13"/>
      <c r="D543" s="13"/>
      <c r="E543" s="13"/>
      <c r="F543" s="13"/>
      <c r="G543" s="13"/>
      <c r="H543" s="268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2.75" customHeight="1">
      <c r="A544" s="13"/>
      <c r="B544" s="13"/>
      <c r="C544" s="13"/>
      <c r="D544" s="13"/>
      <c r="E544" s="13"/>
      <c r="F544" s="13"/>
      <c r="G544" s="13"/>
      <c r="H544" s="268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2.75" customHeight="1">
      <c r="A545" s="13"/>
      <c r="B545" s="13"/>
      <c r="C545" s="13"/>
      <c r="D545" s="13"/>
      <c r="E545" s="13"/>
      <c r="F545" s="13"/>
      <c r="G545" s="13"/>
      <c r="H545" s="268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2.75" customHeight="1">
      <c r="A546" s="13"/>
      <c r="B546" s="13"/>
      <c r="C546" s="13"/>
      <c r="D546" s="13"/>
      <c r="E546" s="13"/>
      <c r="F546" s="13"/>
      <c r="G546" s="13"/>
      <c r="H546" s="268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2.75" customHeight="1">
      <c r="A547" s="13"/>
      <c r="B547" s="13"/>
      <c r="C547" s="13"/>
      <c r="D547" s="13"/>
      <c r="E547" s="13"/>
      <c r="F547" s="13"/>
      <c r="G547" s="13"/>
      <c r="H547" s="268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2.75" customHeight="1">
      <c r="A548" s="13"/>
      <c r="B548" s="13"/>
      <c r="C548" s="13"/>
      <c r="D548" s="13"/>
      <c r="E548" s="13"/>
      <c r="F548" s="13"/>
      <c r="G548" s="13"/>
      <c r="H548" s="268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2.75" customHeight="1">
      <c r="A549" s="13"/>
      <c r="B549" s="13"/>
      <c r="C549" s="13"/>
      <c r="D549" s="13"/>
      <c r="E549" s="13"/>
      <c r="F549" s="13"/>
      <c r="G549" s="13"/>
      <c r="H549" s="268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2.75" customHeight="1">
      <c r="A550" s="13"/>
      <c r="B550" s="13"/>
      <c r="C550" s="13"/>
      <c r="D550" s="13"/>
      <c r="E550" s="13"/>
      <c r="F550" s="13"/>
      <c r="G550" s="13"/>
      <c r="H550" s="268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2.75" customHeight="1">
      <c r="A551" s="13"/>
      <c r="B551" s="13"/>
      <c r="C551" s="13"/>
      <c r="D551" s="13"/>
      <c r="E551" s="13"/>
      <c r="F551" s="13"/>
      <c r="G551" s="13"/>
      <c r="H551" s="268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2.75" customHeight="1">
      <c r="A552" s="13"/>
      <c r="B552" s="13"/>
      <c r="C552" s="13"/>
      <c r="D552" s="13"/>
      <c r="E552" s="13"/>
      <c r="F552" s="13"/>
      <c r="G552" s="13"/>
      <c r="H552" s="268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2.75" customHeight="1">
      <c r="A553" s="13"/>
      <c r="B553" s="13"/>
      <c r="C553" s="13"/>
      <c r="D553" s="13"/>
      <c r="E553" s="13"/>
      <c r="F553" s="13"/>
      <c r="G553" s="13"/>
      <c r="H553" s="268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2.75" customHeight="1">
      <c r="A554" s="13"/>
      <c r="B554" s="13"/>
      <c r="C554" s="13"/>
      <c r="D554" s="13"/>
      <c r="E554" s="13"/>
      <c r="F554" s="13"/>
      <c r="G554" s="13"/>
      <c r="H554" s="268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2.75" customHeight="1">
      <c r="A555" s="13"/>
      <c r="B555" s="13"/>
      <c r="C555" s="13"/>
      <c r="D555" s="13"/>
      <c r="E555" s="13"/>
      <c r="F555" s="13"/>
      <c r="G555" s="13"/>
      <c r="H555" s="268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2.75" customHeight="1">
      <c r="A556" s="13"/>
      <c r="B556" s="13"/>
      <c r="C556" s="13"/>
      <c r="D556" s="13"/>
      <c r="E556" s="13"/>
      <c r="F556" s="13"/>
      <c r="G556" s="13"/>
      <c r="H556" s="268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2.75" customHeight="1">
      <c r="A557" s="13"/>
      <c r="B557" s="13"/>
      <c r="C557" s="13"/>
      <c r="D557" s="13"/>
      <c r="E557" s="13"/>
      <c r="F557" s="13"/>
      <c r="G557" s="13"/>
      <c r="H557" s="268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2.75" customHeight="1">
      <c r="A558" s="13"/>
      <c r="B558" s="13"/>
      <c r="C558" s="13"/>
      <c r="D558" s="13"/>
      <c r="E558" s="13"/>
      <c r="F558" s="13"/>
      <c r="G558" s="13"/>
      <c r="H558" s="268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2.75" customHeight="1">
      <c r="A559" s="13"/>
      <c r="B559" s="13"/>
      <c r="C559" s="13"/>
      <c r="D559" s="13"/>
      <c r="E559" s="13"/>
      <c r="F559" s="13"/>
      <c r="G559" s="13"/>
      <c r="H559" s="268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2.75" customHeight="1">
      <c r="A560" s="13"/>
      <c r="B560" s="13"/>
      <c r="C560" s="13"/>
      <c r="D560" s="13"/>
      <c r="E560" s="13"/>
      <c r="F560" s="13"/>
      <c r="G560" s="13"/>
      <c r="H560" s="268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2.75" customHeight="1">
      <c r="A561" s="13"/>
      <c r="B561" s="13"/>
      <c r="C561" s="13"/>
      <c r="D561" s="13"/>
      <c r="E561" s="13"/>
      <c r="F561" s="13"/>
      <c r="G561" s="13"/>
      <c r="H561" s="268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2.75" customHeight="1">
      <c r="A562" s="13"/>
      <c r="B562" s="13"/>
      <c r="C562" s="13"/>
      <c r="D562" s="13"/>
      <c r="E562" s="13"/>
      <c r="F562" s="13"/>
      <c r="G562" s="13"/>
      <c r="H562" s="268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2.75" customHeight="1">
      <c r="A563" s="13"/>
      <c r="B563" s="13"/>
      <c r="C563" s="13"/>
      <c r="D563" s="13"/>
      <c r="E563" s="13"/>
      <c r="F563" s="13"/>
      <c r="G563" s="13"/>
      <c r="H563" s="268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2.75" customHeight="1">
      <c r="A564" s="13"/>
      <c r="B564" s="13"/>
      <c r="C564" s="13"/>
      <c r="D564" s="13"/>
      <c r="E564" s="13"/>
      <c r="F564" s="13"/>
      <c r="G564" s="13"/>
      <c r="H564" s="268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2.75" customHeight="1">
      <c r="A565" s="13"/>
      <c r="B565" s="13"/>
      <c r="C565" s="13"/>
      <c r="D565" s="13"/>
      <c r="E565" s="13"/>
      <c r="F565" s="13"/>
      <c r="G565" s="13"/>
      <c r="H565" s="268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2.75" customHeight="1">
      <c r="A566" s="13"/>
      <c r="B566" s="13"/>
      <c r="C566" s="13"/>
      <c r="D566" s="13"/>
      <c r="E566" s="13"/>
      <c r="F566" s="13"/>
      <c r="G566" s="13"/>
      <c r="H566" s="268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2.75" customHeight="1">
      <c r="A567" s="13"/>
      <c r="B567" s="13"/>
      <c r="C567" s="13"/>
      <c r="D567" s="13"/>
      <c r="E567" s="13"/>
      <c r="F567" s="13"/>
      <c r="G567" s="13"/>
      <c r="H567" s="268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2.75" customHeight="1">
      <c r="A568" s="13"/>
      <c r="B568" s="13"/>
      <c r="C568" s="13"/>
      <c r="D568" s="13"/>
      <c r="E568" s="13"/>
      <c r="F568" s="13"/>
      <c r="G568" s="13"/>
      <c r="H568" s="268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2.75" customHeight="1">
      <c r="A569" s="13"/>
      <c r="B569" s="13"/>
      <c r="C569" s="13"/>
      <c r="D569" s="13"/>
      <c r="E569" s="13"/>
      <c r="F569" s="13"/>
      <c r="G569" s="13"/>
      <c r="H569" s="268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2.75" customHeight="1">
      <c r="A570" s="13"/>
      <c r="B570" s="13"/>
      <c r="C570" s="13"/>
      <c r="D570" s="13"/>
      <c r="E570" s="13"/>
      <c r="F570" s="13"/>
      <c r="G570" s="13"/>
      <c r="H570" s="268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2.75" customHeight="1">
      <c r="A571" s="13"/>
      <c r="B571" s="13"/>
      <c r="C571" s="13"/>
      <c r="D571" s="13"/>
      <c r="E571" s="13"/>
      <c r="F571" s="13"/>
      <c r="G571" s="13"/>
      <c r="H571" s="268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2.75" customHeight="1">
      <c r="A572" s="13"/>
      <c r="B572" s="13"/>
      <c r="C572" s="13"/>
      <c r="D572" s="13"/>
      <c r="E572" s="13"/>
      <c r="F572" s="13"/>
      <c r="G572" s="13"/>
      <c r="H572" s="268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2.75" customHeight="1">
      <c r="A573" s="13"/>
      <c r="B573" s="13"/>
      <c r="C573" s="13"/>
      <c r="D573" s="13"/>
      <c r="E573" s="13"/>
      <c r="F573" s="13"/>
      <c r="G573" s="13"/>
      <c r="H573" s="268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2.75" customHeight="1">
      <c r="A574" s="13"/>
      <c r="B574" s="13"/>
      <c r="C574" s="13"/>
      <c r="D574" s="13"/>
      <c r="E574" s="13"/>
      <c r="F574" s="13"/>
      <c r="G574" s="13"/>
      <c r="H574" s="268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2.75" customHeight="1">
      <c r="A575" s="13"/>
      <c r="B575" s="13"/>
      <c r="C575" s="13"/>
      <c r="D575" s="13"/>
      <c r="E575" s="13"/>
      <c r="F575" s="13"/>
      <c r="G575" s="13"/>
      <c r="H575" s="268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2.75" customHeight="1">
      <c r="A576" s="13"/>
      <c r="B576" s="13"/>
      <c r="C576" s="13"/>
      <c r="D576" s="13"/>
      <c r="E576" s="13"/>
      <c r="F576" s="13"/>
      <c r="G576" s="13"/>
      <c r="H576" s="268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2.75" customHeight="1">
      <c r="A577" s="13"/>
      <c r="B577" s="13"/>
      <c r="C577" s="13"/>
      <c r="D577" s="13"/>
      <c r="E577" s="13"/>
      <c r="F577" s="13"/>
      <c r="G577" s="13"/>
      <c r="H577" s="268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2.75" customHeight="1">
      <c r="A578" s="13"/>
      <c r="B578" s="13"/>
      <c r="C578" s="13"/>
      <c r="D578" s="13"/>
      <c r="E578" s="13"/>
      <c r="F578" s="13"/>
      <c r="G578" s="13"/>
      <c r="H578" s="268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2.75" customHeight="1">
      <c r="A579" s="13"/>
      <c r="B579" s="13"/>
      <c r="C579" s="13"/>
      <c r="D579" s="13"/>
      <c r="E579" s="13"/>
      <c r="F579" s="13"/>
      <c r="G579" s="13"/>
      <c r="H579" s="268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2.75" customHeight="1">
      <c r="A580" s="13"/>
      <c r="B580" s="13"/>
      <c r="C580" s="13"/>
      <c r="D580" s="13"/>
      <c r="E580" s="13"/>
      <c r="F580" s="13"/>
      <c r="G580" s="13"/>
      <c r="H580" s="268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2.75" customHeight="1">
      <c r="A581" s="13"/>
      <c r="B581" s="13"/>
      <c r="C581" s="13"/>
      <c r="D581" s="13"/>
      <c r="E581" s="13"/>
      <c r="F581" s="13"/>
      <c r="G581" s="13"/>
      <c r="H581" s="268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2.75" customHeight="1">
      <c r="A582" s="13"/>
      <c r="B582" s="13"/>
      <c r="C582" s="13"/>
      <c r="D582" s="13"/>
      <c r="E582" s="13"/>
      <c r="F582" s="13"/>
      <c r="G582" s="13"/>
      <c r="H582" s="268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2.75" customHeight="1">
      <c r="A583" s="13"/>
      <c r="B583" s="13"/>
      <c r="C583" s="13"/>
      <c r="D583" s="13"/>
      <c r="E583" s="13"/>
      <c r="F583" s="13"/>
      <c r="G583" s="13"/>
      <c r="H583" s="268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2.75" customHeight="1">
      <c r="A584" s="13"/>
      <c r="B584" s="13"/>
      <c r="C584" s="13"/>
      <c r="D584" s="13"/>
      <c r="E584" s="13"/>
      <c r="F584" s="13"/>
      <c r="G584" s="13"/>
      <c r="H584" s="268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2.75" customHeight="1">
      <c r="A585" s="13"/>
      <c r="B585" s="13"/>
      <c r="C585" s="13"/>
      <c r="D585" s="13"/>
      <c r="E585" s="13"/>
      <c r="F585" s="13"/>
      <c r="G585" s="13"/>
      <c r="H585" s="268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2.75" customHeight="1">
      <c r="A586" s="13"/>
      <c r="B586" s="13"/>
      <c r="C586" s="13"/>
      <c r="D586" s="13"/>
      <c r="E586" s="13"/>
      <c r="F586" s="13"/>
      <c r="G586" s="13"/>
      <c r="H586" s="268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2.75" customHeight="1">
      <c r="A587" s="13"/>
      <c r="B587" s="13"/>
      <c r="C587" s="13"/>
      <c r="D587" s="13"/>
      <c r="E587" s="13"/>
      <c r="F587" s="13"/>
      <c r="G587" s="13"/>
      <c r="H587" s="268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2.75" customHeight="1">
      <c r="A588" s="13"/>
      <c r="B588" s="13"/>
      <c r="C588" s="13"/>
      <c r="D588" s="13"/>
      <c r="E588" s="13"/>
      <c r="F588" s="13"/>
      <c r="G588" s="13"/>
      <c r="H588" s="268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3"/>
      <c r="B589" s="13"/>
      <c r="C589" s="13"/>
      <c r="D589" s="13"/>
      <c r="E589" s="13"/>
      <c r="F589" s="13"/>
      <c r="G589" s="13"/>
      <c r="H589" s="268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13"/>
      <c r="B590" s="13"/>
      <c r="C590" s="13"/>
      <c r="D590" s="13"/>
      <c r="E590" s="13"/>
      <c r="F590" s="13"/>
      <c r="G590" s="13"/>
      <c r="H590" s="268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13"/>
      <c r="B591" s="13"/>
      <c r="C591" s="13"/>
      <c r="D591" s="13"/>
      <c r="E591" s="13"/>
      <c r="F591" s="13"/>
      <c r="G591" s="13"/>
      <c r="H591" s="268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13"/>
      <c r="B592" s="13"/>
      <c r="C592" s="13"/>
      <c r="D592" s="13"/>
      <c r="E592" s="13"/>
      <c r="F592" s="13"/>
      <c r="G592" s="13"/>
      <c r="H592" s="268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13"/>
      <c r="B593" s="13"/>
      <c r="C593" s="13"/>
      <c r="D593" s="13"/>
      <c r="E593" s="13"/>
      <c r="F593" s="13"/>
      <c r="G593" s="13"/>
      <c r="H593" s="268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13"/>
      <c r="B594" s="13"/>
      <c r="C594" s="13"/>
      <c r="D594" s="13"/>
      <c r="E594" s="13"/>
      <c r="F594" s="13"/>
      <c r="G594" s="13"/>
      <c r="H594" s="268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2.75" customHeight="1">
      <c r="A595" s="13"/>
      <c r="B595" s="13"/>
      <c r="C595" s="13"/>
      <c r="D595" s="13"/>
      <c r="E595" s="13"/>
      <c r="F595" s="13"/>
      <c r="G595" s="13"/>
      <c r="H595" s="268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2.75" customHeight="1">
      <c r="A596" s="13"/>
      <c r="B596" s="13"/>
      <c r="C596" s="13"/>
      <c r="D596" s="13"/>
      <c r="E596" s="13"/>
      <c r="F596" s="13"/>
      <c r="G596" s="13"/>
      <c r="H596" s="268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2.75" customHeight="1">
      <c r="A597" s="13"/>
      <c r="B597" s="13"/>
      <c r="C597" s="13"/>
      <c r="D597" s="13"/>
      <c r="E597" s="13"/>
      <c r="F597" s="13"/>
      <c r="G597" s="13"/>
      <c r="H597" s="268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2.75" customHeight="1">
      <c r="A598" s="13"/>
      <c r="B598" s="13"/>
      <c r="C598" s="13"/>
      <c r="D598" s="13"/>
      <c r="E598" s="13"/>
      <c r="F598" s="13"/>
      <c r="G598" s="13"/>
      <c r="H598" s="268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2.75" customHeight="1">
      <c r="A599" s="13"/>
      <c r="B599" s="13"/>
      <c r="C599" s="13"/>
      <c r="D599" s="13"/>
      <c r="E599" s="13"/>
      <c r="F599" s="13"/>
      <c r="G599" s="13"/>
      <c r="H599" s="268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2.75" customHeight="1">
      <c r="A600" s="13"/>
      <c r="B600" s="13"/>
      <c r="C600" s="13"/>
      <c r="D600" s="13"/>
      <c r="E600" s="13"/>
      <c r="F600" s="13"/>
      <c r="G600" s="13"/>
      <c r="H600" s="268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2.75" customHeight="1">
      <c r="A601" s="13"/>
      <c r="B601" s="13"/>
      <c r="C601" s="13"/>
      <c r="D601" s="13"/>
      <c r="E601" s="13"/>
      <c r="F601" s="13"/>
      <c r="G601" s="13"/>
      <c r="H601" s="268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2.75" customHeight="1">
      <c r="A602" s="13"/>
      <c r="B602" s="13"/>
      <c r="C602" s="13"/>
      <c r="D602" s="13"/>
      <c r="E602" s="13"/>
      <c r="F602" s="13"/>
      <c r="G602" s="13"/>
      <c r="H602" s="268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2.75" customHeight="1">
      <c r="A603" s="13"/>
      <c r="B603" s="13"/>
      <c r="C603" s="13"/>
      <c r="D603" s="13"/>
      <c r="E603" s="13"/>
      <c r="F603" s="13"/>
      <c r="G603" s="13"/>
      <c r="H603" s="268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2.75" customHeight="1">
      <c r="A604" s="13"/>
      <c r="B604" s="13"/>
      <c r="C604" s="13"/>
      <c r="D604" s="13"/>
      <c r="E604" s="13"/>
      <c r="F604" s="13"/>
      <c r="G604" s="13"/>
      <c r="H604" s="268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2.75" customHeight="1">
      <c r="A605" s="13"/>
      <c r="B605" s="13"/>
      <c r="C605" s="13"/>
      <c r="D605" s="13"/>
      <c r="E605" s="13"/>
      <c r="F605" s="13"/>
      <c r="G605" s="13"/>
      <c r="H605" s="268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2.75" customHeight="1">
      <c r="A606" s="13"/>
      <c r="B606" s="13"/>
      <c r="C606" s="13"/>
      <c r="D606" s="13"/>
      <c r="E606" s="13"/>
      <c r="F606" s="13"/>
      <c r="G606" s="13"/>
      <c r="H606" s="268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2.75" customHeight="1">
      <c r="A607" s="13"/>
      <c r="B607" s="13"/>
      <c r="C607" s="13"/>
      <c r="D607" s="13"/>
      <c r="E607" s="13"/>
      <c r="F607" s="13"/>
      <c r="G607" s="13"/>
      <c r="H607" s="268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2.75" customHeight="1">
      <c r="A608" s="13"/>
      <c r="B608" s="13"/>
      <c r="C608" s="13"/>
      <c r="D608" s="13"/>
      <c r="E608" s="13"/>
      <c r="F608" s="13"/>
      <c r="G608" s="13"/>
      <c r="H608" s="268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2.75" customHeight="1">
      <c r="A609" s="13"/>
      <c r="B609" s="13"/>
      <c r="C609" s="13"/>
      <c r="D609" s="13"/>
      <c r="E609" s="13"/>
      <c r="F609" s="13"/>
      <c r="G609" s="13"/>
      <c r="H609" s="268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2.75" customHeight="1">
      <c r="A610" s="13"/>
      <c r="B610" s="13"/>
      <c r="C610" s="13"/>
      <c r="D610" s="13"/>
      <c r="E610" s="13"/>
      <c r="F610" s="13"/>
      <c r="G610" s="13"/>
      <c r="H610" s="268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2.75" customHeight="1">
      <c r="A611" s="13"/>
      <c r="B611" s="13"/>
      <c r="C611" s="13"/>
      <c r="D611" s="13"/>
      <c r="E611" s="13"/>
      <c r="F611" s="13"/>
      <c r="G611" s="13"/>
      <c r="H611" s="268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2.75" customHeight="1">
      <c r="A612" s="13"/>
      <c r="B612" s="13"/>
      <c r="C612" s="13"/>
      <c r="D612" s="13"/>
      <c r="E612" s="13"/>
      <c r="F612" s="13"/>
      <c r="G612" s="13"/>
      <c r="H612" s="268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2.75" customHeight="1">
      <c r="A613" s="13"/>
      <c r="B613" s="13"/>
      <c r="C613" s="13"/>
      <c r="D613" s="13"/>
      <c r="E613" s="13"/>
      <c r="F613" s="13"/>
      <c r="G613" s="13"/>
      <c r="H613" s="268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2.75" customHeight="1">
      <c r="A614" s="13"/>
      <c r="B614" s="13"/>
      <c r="C614" s="13"/>
      <c r="D614" s="13"/>
      <c r="E614" s="13"/>
      <c r="F614" s="13"/>
      <c r="G614" s="13"/>
      <c r="H614" s="268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2.75" customHeight="1">
      <c r="A615" s="13"/>
      <c r="B615" s="13"/>
      <c r="C615" s="13"/>
      <c r="D615" s="13"/>
      <c r="E615" s="13"/>
      <c r="F615" s="13"/>
      <c r="G615" s="13"/>
      <c r="H615" s="268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2.75" customHeight="1">
      <c r="A616" s="13"/>
      <c r="B616" s="13"/>
      <c r="C616" s="13"/>
      <c r="D616" s="13"/>
      <c r="E616" s="13"/>
      <c r="F616" s="13"/>
      <c r="G616" s="13"/>
      <c r="H616" s="268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2.75" customHeight="1">
      <c r="A617" s="13"/>
      <c r="B617" s="13"/>
      <c r="C617" s="13"/>
      <c r="D617" s="13"/>
      <c r="E617" s="13"/>
      <c r="F617" s="13"/>
      <c r="G617" s="13"/>
      <c r="H617" s="268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2.75" customHeight="1">
      <c r="A618" s="13"/>
      <c r="B618" s="13"/>
      <c r="C618" s="13"/>
      <c r="D618" s="13"/>
      <c r="E618" s="13"/>
      <c r="F618" s="13"/>
      <c r="G618" s="13"/>
      <c r="H618" s="268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2.75" customHeight="1">
      <c r="A619" s="13"/>
      <c r="B619" s="13"/>
      <c r="C619" s="13"/>
      <c r="D619" s="13"/>
      <c r="E619" s="13"/>
      <c r="F619" s="13"/>
      <c r="G619" s="13"/>
      <c r="H619" s="268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2.75" customHeight="1">
      <c r="A620" s="13"/>
      <c r="B620" s="13"/>
      <c r="C620" s="13"/>
      <c r="D620" s="13"/>
      <c r="E620" s="13"/>
      <c r="F620" s="13"/>
      <c r="G620" s="13"/>
      <c r="H620" s="268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2.75" customHeight="1">
      <c r="A621" s="13"/>
      <c r="B621" s="13"/>
      <c r="C621" s="13"/>
      <c r="D621" s="13"/>
      <c r="E621" s="13"/>
      <c r="F621" s="13"/>
      <c r="G621" s="13"/>
      <c r="H621" s="268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2.75" customHeight="1">
      <c r="A622" s="13"/>
      <c r="B622" s="13"/>
      <c r="C622" s="13"/>
      <c r="D622" s="13"/>
      <c r="E622" s="13"/>
      <c r="F622" s="13"/>
      <c r="G622" s="13"/>
      <c r="H622" s="268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2.75" customHeight="1">
      <c r="A623" s="13"/>
      <c r="B623" s="13"/>
      <c r="C623" s="13"/>
      <c r="D623" s="13"/>
      <c r="E623" s="13"/>
      <c r="F623" s="13"/>
      <c r="G623" s="13"/>
      <c r="H623" s="268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2.75" customHeight="1">
      <c r="A624" s="13"/>
      <c r="B624" s="13"/>
      <c r="C624" s="13"/>
      <c r="D624" s="13"/>
      <c r="E624" s="13"/>
      <c r="F624" s="13"/>
      <c r="G624" s="13"/>
      <c r="H624" s="268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2.75" customHeight="1">
      <c r="A625" s="13"/>
      <c r="B625" s="13"/>
      <c r="C625" s="13"/>
      <c r="D625" s="13"/>
      <c r="E625" s="13"/>
      <c r="F625" s="13"/>
      <c r="G625" s="13"/>
      <c r="H625" s="268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2.75" customHeight="1">
      <c r="A626" s="13"/>
      <c r="B626" s="13"/>
      <c r="C626" s="13"/>
      <c r="D626" s="13"/>
      <c r="E626" s="13"/>
      <c r="F626" s="13"/>
      <c r="G626" s="13"/>
      <c r="H626" s="268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2.75" customHeight="1">
      <c r="A627" s="13"/>
      <c r="B627" s="13"/>
      <c r="C627" s="13"/>
      <c r="D627" s="13"/>
      <c r="E627" s="13"/>
      <c r="F627" s="13"/>
      <c r="G627" s="13"/>
      <c r="H627" s="268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2.75" customHeight="1">
      <c r="A628" s="13"/>
      <c r="B628" s="13"/>
      <c r="C628" s="13"/>
      <c r="D628" s="13"/>
      <c r="E628" s="13"/>
      <c r="F628" s="13"/>
      <c r="G628" s="13"/>
      <c r="H628" s="268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2.75" customHeight="1">
      <c r="A629" s="13"/>
      <c r="B629" s="13"/>
      <c r="C629" s="13"/>
      <c r="D629" s="13"/>
      <c r="E629" s="13"/>
      <c r="F629" s="13"/>
      <c r="G629" s="13"/>
      <c r="H629" s="268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2.75" customHeight="1">
      <c r="A630" s="13"/>
      <c r="B630" s="13"/>
      <c r="C630" s="13"/>
      <c r="D630" s="13"/>
      <c r="E630" s="13"/>
      <c r="F630" s="13"/>
      <c r="G630" s="13"/>
      <c r="H630" s="268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2.75" customHeight="1">
      <c r="A631" s="13"/>
      <c r="B631" s="13"/>
      <c r="C631" s="13"/>
      <c r="D631" s="13"/>
      <c r="E631" s="13"/>
      <c r="F631" s="13"/>
      <c r="G631" s="13"/>
      <c r="H631" s="268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2.75" customHeight="1">
      <c r="A632" s="13"/>
      <c r="B632" s="13"/>
      <c r="C632" s="13"/>
      <c r="D632" s="13"/>
      <c r="E632" s="13"/>
      <c r="F632" s="13"/>
      <c r="G632" s="13"/>
      <c r="H632" s="268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2.75" customHeight="1">
      <c r="A633" s="13"/>
      <c r="B633" s="13"/>
      <c r="C633" s="13"/>
      <c r="D633" s="13"/>
      <c r="E633" s="13"/>
      <c r="F633" s="13"/>
      <c r="G633" s="13"/>
      <c r="H633" s="268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2.75" customHeight="1">
      <c r="A634" s="13"/>
      <c r="B634" s="13"/>
      <c r="C634" s="13"/>
      <c r="D634" s="13"/>
      <c r="E634" s="13"/>
      <c r="F634" s="13"/>
      <c r="G634" s="13"/>
      <c r="H634" s="268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2.75" customHeight="1">
      <c r="A635" s="13"/>
      <c r="B635" s="13"/>
      <c r="C635" s="13"/>
      <c r="D635" s="13"/>
      <c r="E635" s="13"/>
      <c r="F635" s="13"/>
      <c r="G635" s="13"/>
      <c r="H635" s="268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2.75" customHeight="1">
      <c r="A636" s="13"/>
      <c r="B636" s="13"/>
      <c r="C636" s="13"/>
      <c r="D636" s="13"/>
      <c r="E636" s="13"/>
      <c r="F636" s="13"/>
      <c r="G636" s="13"/>
      <c r="H636" s="268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2.75" customHeight="1">
      <c r="A637" s="13"/>
      <c r="B637" s="13"/>
      <c r="C637" s="13"/>
      <c r="D637" s="13"/>
      <c r="E637" s="13"/>
      <c r="F637" s="13"/>
      <c r="G637" s="13"/>
      <c r="H637" s="268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2.75" customHeight="1">
      <c r="A638" s="13"/>
      <c r="B638" s="13"/>
      <c r="C638" s="13"/>
      <c r="D638" s="13"/>
      <c r="E638" s="13"/>
      <c r="F638" s="13"/>
      <c r="G638" s="13"/>
      <c r="H638" s="268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2.75" customHeight="1">
      <c r="A639" s="13"/>
      <c r="B639" s="13"/>
      <c r="C639" s="13"/>
      <c r="D639" s="13"/>
      <c r="E639" s="13"/>
      <c r="F639" s="13"/>
      <c r="G639" s="13"/>
      <c r="H639" s="268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2.75" customHeight="1">
      <c r="A640" s="13"/>
      <c r="B640" s="13"/>
      <c r="C640" s="13"/>
      <c r="D640" s="13"/>
      <c r="E640" s="13"/>
      <c r="F640" s="13"/>
      <c r="G640" s="13"/>
      <c r="H640" s="268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2.75" customHeight="1">
      <c r="A641" s="13"/>
      <c r="B641" s="13"/>
      <c r="C641" s="13"/>
      <c r="D641" s="13"/>
      <c r="E641" s="13"/>
      <c r="F641" s="13"/>
      <c r="G641" s="13"/>
      <c r="H641" s="268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2.75" customHeight="1">
      <c r="A642" s="13"/>
      <c r="B642" s="13"/>
      <c r="C642" s="13"/>
      <c r="D642" s="13"/>
      <c r="E642" s="13"/>
      <c r="F642" s="13"/>
      <c r="G642" s="13"/>
      <c r="H642" s="268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2.75" customHeight="1">
      <c r="A643" s="13"/>
      <c r="B643" s="13"/>
      <c r="C643" s="13"/>
      <c r="D643" s="13"/>
      <c r="E643" s="13"/>
      <c r="F643" s="13"/>
      <c r="G643" s="13"/>
      <c r="H643" s="268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2.75" customHeight="1">
      <c r="A644" s="13"/>
      <c r="B644" s="13"/>
      <c r="C644" s="13"/>
      <c r="D644" s="13"/>
      <c r="E644" s="13"/>
      <c r="F644" s="13"/>
      <c r="G644" s="13"/>
      <c r="H644" s="268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2.75" customHeight="1">
      <c r="A645" s="13"/>
      <c r="B645" s="13"/>
      <c r="C645" s="13"/>
      <c r="D645" s="13"/>
      <c r="E645" s="13"/>
      <c r="F645" s="13"/>
      <c r="G645" s="13"/>
      <c r="H645" s="268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2.75" customHeight="1">
      <c r="A646" s="13"/>
      <c r="B646" s="13"/>
      <c r="C646" s="13"/>
      <c r="D646" s="13"/>
      <c r="E646" s="13"/>
      <c r="F646" s="13"/>
      <c r="G646" s="13"/>
      <c r="H646" s="268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2.75" customHeight="1">
      <c r="A647" s="13"/>
      <c r="B647" s="13"/>
      <c r="C647" s="13"/>
      <c r="D647" s="13"/>
      <c r="E647" s="13"/>
      <c r="F647" s="13"/>
      <c r="G647" s="13"/>
      <c r="H647" s="268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2.75" customHeight="1">
      <c r="A648" s="13"/>
      <c r="B648" s="13"/>
      <c r="C648" s="13"/>
      <c r="D648" s="13"/>
      <c r="E648" s="13"/>
      <c r="F648" s="13"/>
      <c r="G648" s="13"/>
      <c r="H648" s="268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2.75" customHeight="1">
      <c r="A649" s="13"/>
      <c r="B649" s="13"/>
      <c r="C649" s="13"/>
      <c r="D649" s="13"/>
      <c r="E649" s="13"/>
      <c r="F649" s="13"/>
      <c r="G649" s="13"/>
      <c r="H649" s="268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2.75" customHeight="1">
      <c r="A650" s="13"/>
      <c r="B650" s="13"/>
      <c r="C650" s="13"/>
      <c r="D650" s="13"/>
      <c r="E650" s="13"/>
      <c r="F650" s="13"/>
      <c r="G650" s="13"/>
      <c r="H650" s="268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2.75" customHeight="1">
      <c r="A651" s="13"/>
      <c r="B651" s="13"/>
      <c r="C651" s="13"/>
      <c r="D651" s="13"/>
      <c r="E651" s="13"/>
      <c r="F651" s="13"/>
      <c r="G651" s="13"/>
      <c r="H651" s="268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2.75" customHeight="1">
      <c r="A652" s="13"/>
      <c r="B652" s="13"/>
      <c r="C652" s="13"/>
      <c r="D652" s="13"/>
      <c r="E652" s="13"/>
      <c r="F652" s="13"/>
      <c r="G652" s="13"/>
      <c r="H652" s="268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2.75" customHeight="1">
      <c r="A653" s="13"/>
      <c r="B653" s="13"/>
      <c r="C653" s="13"/>
      <c r="D653" s="13"/>
      <c r="E653" s="13"/>
      <c r="F653" s="13"/>
      <c r="G653" s="13"/>
      <c r="H653" s="268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2.75" customHeight="1">
      <c r="A654" s="13"/>
      <c r="B654" s="13"/>
      <c r="C654" s="13"/>
      <c r="D654" s="13"/>
      <c r="E654" s="13"/>
      <c r="F654" s="13"/>
      <c r="G654" s="13"/>
      <c r="H654" s="268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2.75" customHeight="1">
      <c r="A655" s="13"/>
      <c r="B655" s="13"/>
      <c r="C655" s="13"/>
      <c r="D655" s="13"/>
      <c r="E655" s="13"/>
      <c r="F655" s="13"/>
      <c r="G655" s="13"/>
      <c r="H655" s="268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2.75" customHeight="1">
      <c r="A656" s="13"/>
      <c r="B656" s="13"/>
      <c r="C656" s="13"/>
      <c r="D656" s="13"/>
      <c r="E656" s="13"/>
      <c r="F656" s="13"/>
      <c r="G656" s="13"/>
      <c r="H656" s="268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2.75" customHeight="1">
      <c r="A657" s="13"/>
      <c r="B657" s="13"/>
      <c r="C657" s="13"/>
      <c r="D657" s="13"/>
      <c r="E657" s="13"/>
      <c r="F657" s="13"/>
      <c r="G657" s="13"/>
      <c r="H657" s="268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2.75" customHeight="1">
      <c r="A658" s="13"/>
      <c r="B658" s="13"/>
      <c r="C658" s="13"/>
      <c r="D658" s="13"/>
      <c r="E658" s="13"/>
      <c r="F658" s="13"/>
      <c r="G658" s="13"/>
      <c r="H658" s="268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2.75" customHeight="1">
      <c r="A659" s="13"/>
      <c r="B659" s="13"/>
      <c r="C659" s="13"/>
      <c r="D659" s="13"/>
      <c r="E659" s="13"/>
      <c r="F659" s="13"/>
      <c r="G659" s="13"/>
      <c r="H659" s="268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2.75" customHeight="1">
      <c r="A660" s="13"/>
      <c r="B660" s="13"/>
      <c r="C660" s="13"/>
      <c r="D660" s="13"/>
      <c r="E660" s="13"/>
      <c r="F660" s="13"/>
      <c r="G660" s="13"/>
      <c r="H660" s="268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2.75" customHeight="1">
      <c r="A661" s="13"/>
      <c r="B661" s="13"/>
      <c r="C661" s="13"/>
      <c r="D661" s="13"/>
      <c r="E661" s="13"/>
      <c r="F661" s="13"/>
      <c r="G661" s="13"/>
      <c r="H661" s="268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2.75" customHeight="1">
      <c r="A662" s="13"/>
      <c r="B662" s="13"/>
      <c r="C662" s="13"/>
      <c r="D662" s="13"/>
      <c r="E662" s="13"/>
      <c r="F662" s="13"/>
      <c r="G662" s="13"/>
      <c r="H662" s="268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2.75" customHeight="1">
      <c r="A663" s="13"/>
      <c r="B663" s="13"/>
      <c r="C663" s="13"/>
      <c r="D663" s="13"/>
      <c r="E663" s="13"/>
      <c r="F663" s="13"/>
      <c r="G663" s="13"/>
      <c r="H663" s="268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2.75" customHeight="1">
      <c r="A664" s="13"/>
      <c r="B664" s="13"/>
      <c r="C664" s="13"/>
      <c r="D664" s="13"/>
      <c r="E664" s="13"/>
      <c r="F664" s="13"/>
      <c r="G664" s="13"/>
      <c r="H664" s="268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2.75" customHeight="1">
      <c r="A665" s="13"/>
      <c r="B665" s="13"/>
      <c r="C665" s="13"/>
      <c r="D665" s="13"/>
      <c r="E665" s="13"/>
      <c r="F665" s="13"/>
      <c r="G665" s="13"/>
      <c r="H665" s="268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2.75" customHeight="1">
      <c r="A666" s="13"/>
      <c r="B666" s="13"/>
      <c r="C666" s="13"/>
      <c r="D666" s="13"/>
      <c r="E666" s="13"/>
      <c r="F666" s="13"/>
      <c r="G666" s="13"/>
      <c r="H666" s="268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2.75" customHeight="1">
      <c r="A667" s="13"/>
      <c r="B667" s="13"/>
      <c r="C667" s="13"/>
      <c r="D667" s="13"/>
      <c r="E667" s="13"/>
      <c r="F667" s="13"/>
      <c r="G667" s="13"/>
      <c r="H667" s="268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2.75" customHeight="1">
      <c r="A668" s="13"/>
      <c r="B668" s="13"/>
      <c r="C668" s="13"/>
      <c r="D668" s="13"/>
      <c r="E668" s="13"/>
      <c r="F668" s="13"/>
      <c r="G668" s="13"/>
      <c r="H668" s="268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2.75" customHeight="1">
      <c r="A669" s="13"/>
      <c r="B669" s="13"/>
      <c r="C669" s="13"/>
      <c r="D669" s="13"/>
      <c r="E669" s="13"/>
      <c r="F669" s="13"/>
      <c r="G669" s="13"/>
      <c r="H669" s="268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2.75" customHeight="1">
      <c r="A670" s="13"/>
      <c r="B670" s="13"/>
      <c r="C670" s="13"/>
      <c r="D670" s="13"/>
      <c r="E670" s="13"/>
      <c r="F670" s="13"/>
      <c r="G670" s="13"/>
      <c r="H670" s="268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2.75" customHeight="1">
      <c r="A671" s="13"/>
      <c r="B671" s="13"/>
      <c r="C671" s="13"/>
      <c r="D671" s="13"/>
      <c r="E671" s="13"/>
      <c r="F671" s="13"/>
      <c r="G671" s="13"/>
      <c r="H671" s="268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2.75" customHeight="1">
      <c r="A672" s="13"/>
      <c r="B672" s="13"/>
      <c r="C672" s="13"/>
      <c r="D672" s="13"/>
      <c r="E672" s="13"/>
      <c r="F672" s="13"/>
      <c r="G672" s="13"/>
      <c r="H672" s="268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2.75" customHeight="1">
      <c r="A673" s="13"/>
      <c r="B673" s="13"/>
      <c r="C673" s="13"/>
      <c r="D673" s="13"/>
      <c r="E673" s="13"/>
      <c r="F673" s="13"/>
      <c r="G673" s="13"/>
      <c r="H673" s="268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2.75" customHeight="1">
      <c r="A674" s="13"/>
      <c r="B674" s="13"/>
      <c r="C674" s="13"/>
      <c r="D674" s="13"/>
      <c r="E674" s="13"/>
      <c r="F674" s="13"/>
      <c r="G674" s="13"/>
      <c r="H674" s="268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2.75" customHeight="1">
      <c r="A675" s="13"/>
      <c r="B675" s="13"/>
      <c r="C675" s="13"/>
      <c r="D675" s="13"/>
      <c r="E675" s="13"/>
      <c r="F675" s="13"/>
      <c r="G675" s="13"/>
      <c r="H675" s="268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2.75" customHeight="1">
      <c r="A676" s="13"/>
      <c r="B676" s="13"/>
      <c r="C676" s="13"/>
      <c r="D676" s="13"/>
      <c r="E676" s="13"/>
      <c r="F676" s="13"/>
      <c r="G676" s="13"/>
      <c r="H676" s="268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2.75" customHeight="1">
      <c r="A677" s="13"/>
      <c r="B677" s="13"/>
      <c r="C677" s="13"/>
      <c r="D677" s="13"/>
      <c r="E677" s="13"/>
      <c r="F677" s="13"/>
      <c r="G677" s="13"/>
      <c r="H677" s="268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2.75" customHeight="1">
      <c r="A678" s="13"/>
      <c r="B678" s="13"/>
      <c r="C678" s="13"/>
      <c r="D678" s="13"/>
      <c r="E678" s="13"/>
      <c r="F678" s="13"/>
      <c r="G678" s="13"/>
      <c r="H678" s="268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2.75" customHeight="1">
      <c r="A679" s="13"/>
      <c r="B679" s="13"/>
      <c r="C679" s="13"/>
      <c r="D679" s="13"/>
      <c r="E679" s="13"/>
      <c r="F679" s="13"/>
      <c r="G679" s="13"/>
      <c r="H679" s="268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2.75" customHeight="1">
      <c r="A680" s="13"/>
      <c r="B680" s="13"/>
      <c r="C680" s="13"/>
      <c r="D680" s="13"/>
      <c r="E680" s="13"/>
      <c r="F680" s="13"/>
      <c r="G680" s="13"/>
      <c r="H680" s="268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2.75" customHeight="1">
      <c r="A681" s="13"/>
      <c r="B681" s="13"/>
      <c r="C681" s="13"/>
      <c r="D681" s="13"/>
      <c r="E681" s="13"/>
      <c r="F681" s="13"/>
      <c r="G681" s="13"/>
      <c r="H681" s="268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2.75" customHeight="1">
      <c r="A682" s="13"/>
      <c r="B682" s="13"/>
      <c r="C682" s="13"/>
      <c r="D682" s="13"/>
      <c r="E682" s="13"/>
      <c r="F682" s="13"/>
      <c r="G682" s="13"/>
      <c r="H682" s="268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2.75" customHeight="1">
      <c r="A683" s="13"/>
      <c r="B683" s="13"/>
      <c r="C683" s="13"/>
      <c r="D683" s="13"/>
      <c r="E683" s="13"/>
      <c r="F683" s="13"/>
      <c r="G683" s="13"/>
      <c r="H683" s="268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2.75" customHeight="1">
      <c r="A684" s="13"/>
      <c r="B684" s="13"/>
      <c r="C684" s="13"/>
      <c r="D684" s="13"/>
      <c r="E684" s="13"/>
      <c r="F684" s="13"/>
      <c r="G684" s="13"/>
      <c r="H684" s="268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2.75" customHeight="1">
      <c r="A685" s="13"/>
      <c r="B685" s="13"/>
      <c r="C685" s="13"/>
      <c r="D685" s="13"/>
      <c r="E685" s="13"/>
      <c r="F685" s="13"/>
      <c r="G685" s="13"/>
      <c r="H685" s="268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2.75" customHeight="1">
      <c r="A686" s="13"/>
      <c r="B686" s="13"/>
      <c r="C686" s="13"/>
      <c r="D686" s="13"/>
      <c r="E686" s="13"/>
      <c r="F686" s="13"/>
      <c r="G686" s="13"/>
      <c r="H686" s="268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2.75" customHeight="1">
      <c r="A687" s="13"/>
      <c r="B687" s="13"/>
      <c r="C687" s="13"/>
      <c r="D687" s="13"/>
      <c r="E687" s="13"/>
      <c r="F687" s="13"/>
      <c r="G687" s="13"/>
      <c r="H687" s="268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2.75" customHeight="1">
      <c r="A688" s="13"/>
      <c r="B688" s="13"/>
      <c r="C688" s="13"/>
      <c r="D688" s="13"/>
      <c r="E688" s="13"/>
      <c r="F688" s="13"/>
      <c r="G688" s="13"/>
      <c r="H688" s="268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2.75" customHeight="1">
      <c r="A689" s="13"/>
      <c r="B689" s="13"/>
      <c r="C689" s="13"/>
      <c r="D689" s="13"/>
      <c r="E689" s="13"/>
      <c r="F689" s="13"/>
      <c r="G689" s="13"/>
      <c r="H689" s="268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2.75" customHeight="1">
      <c r="A690" s="13"/>
      <c r="B690" s="13"/>
      <c r="C690" s="13"/>
      <c r="D690" s="13"/>
      <c r="E690" s="13"/>
      <c r="F690" s="13"/>
      <c r="G690" s="13"/>
      <c r="H690" s="268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2.75" customHeight="1">
      <c r="A691" s="13"/>
      <c r="B691" s="13"/>
      <c r="C691" s="13"/>
      <c r="D691" s="13"/>
      <c r="E691" s="13"/>
      <c r="F691" s="13"/>
      <c r="G691" s="13"/>
      <c r="H691" s="268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2.75" customHeight="1">
      <c r="A692" s="13"/>
      <c r="B692" s="13"/>
      <c r="C692" s="13"/>
      <c r="D692" s="13"/>
      <c r="E692" s="13"/>
      <c r="F692" s="13"/>
      <c r="G692" s="13"/>
      <c r="H692" s="268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2.75" customHeight="1">
      <c r="A693" s="13"/>
      <c r="B693" s="13"/>
      <c r="C693" s="13"/>
      <c r="D693" s="13"/>
      <c r="E693" s="13"/>
      <c r="F693" s="13"/>
      <c r="G693" s="13"/>
      <c r="H693" s="268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2.75" customHeight="1">
      <c r="A694" s="13"/>
      <c r="B694" s="13"/>
      <c r="C694" s="13"/>
      <c r="D694" s="13"/>
      <c r="E694" s="13"/>
      <c r="F694" s="13"/>
      <c r="G694" s="13"/>
      <c r="H694" s="268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2.75" customHeight="1">
      <c r="A695" s="13"/>
      <c r="B695" s="13"/>
      <c r="C695" s="13"/>
      <c r="D695" s="13"/>
      <c r="E695" s="13"/>
      <c r="F695" s="13"/>
      <c r="G695" s="13"/>
      <c r="H695" s="268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2.75" customHeight="1">
      <c r="A696" s="13"/>
      <c r="B696" s="13"/>
      <c r="C696" s="13"/>
      <c r="D696" s="13"/>
      <c r="E696" s="13"/>
      <c r="F696" s="13"/>
      <c r="G696" s="13"/>
      <c r="H696" s="268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2.75" customHeight="1">
      <c r="A697" s="13"/>
      <c r="B697" s="13"/>
      <c r="C697" s="13"/>
      <c r="D697" s="13"/>
      <c r="E697" s="13"/>
      <c r="F697" s="13"/>
      <c r="G697" s="13"/>
      <c r="H697" s="268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2.75" customHeight="1">
      <c r="A698" s="13"/>
      <c r="B698" s="13"/>
      <c r="C698" s="13"/>
      <c r="D698" s="13"/>
      <c r="E698" s="13"/>
      <c r="F698" s="13"/>
      <c r="G698" s="13"/>
      <c r="H698" s="268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2.75" customHeight="1">
      <c r="A699" s="13"/>
      <c r="B699" s="13"/>
      <c r="C699" s="13"/>
      <c r="D699" s="13"/>
      <c r="E699" s="13"/>
      <c r="F699" s="13"/>
      <c r="G699" s="13"/>
      <c r="H699" s="268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2.75" customHeight="1">
      <c r="A700" s="13"/>
      <c r="B700" s="13"/>
      <c r="C700" s="13"/>
      <c r="D700" s="13"/>
      <c r="E700" s="13"/>
      <c r="F700" s="13"/>
      <c r="G700" s="13"/>
      <c r="H700" s="268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2.75" customHeight="1">
      <c r="A701" s="13"/>
      <c r="B701" s="13"/>
      <c r="C701" s="13"/>
      <c r="D701" s="13"/>
      <c r="E701" s="13"/>
      <c r="F701" s="13"/>
      <c r="G701" s="13"/>
      <c r="H701" s="268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2.75" customHeight="1">
      <c r="A702" s="13"/>
      <c r="B702" s="13"/>
      <c r="C702" s="13"/>
      <c r="D702" s="13"/>
      <c r="E702" s="13"/>
      <c r="F702" s="13"/>
      <c r="G702" s="13"/>
      <c r="H702" s="268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2.75" customHeight="1">
      <c r="A703" s="13"/>
      <c r="B703" s="13"/>
      <c r="C703" s="13"/>
      <c r="D703" s="13"/>
      <c r="E703" s="13"/>
      <c r="F703" s="13"/>
      <c r="G703" s="13"/>
      <c r="H703" s="268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2.75" customHeight="1">
      <c r="A704" s="13"/>
      <c r="B704" s="13"/>
      <c r="C704" s="13"/>
      <c r="D704" s="13"/>
      <c r="E704" s="13"/>
      <c r="F704" s="13"/>
      <c r="G704" s="13"/>
      <c r="H704" s="268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2.75" customHeight="1">
      <c r="A705" s="13"/>
      <c r="B705" s="13"/>
      <c r="C705" s="13"/>
      <c r="D705" s="13"/>
      <c r="E705" s="13"/>
      <c r="F705" s="13"/>
      <c r="G705" s="13"/>
      <c r="H705" s="268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2.75" customHeight="1">
      <c r="A706" s="13"/>
      <c r="B706" s="13"/>
      <c r="C706" s="13"/>
      <c r="D706" s="13"/>
      <c r="E706" s="13"/>
      <c r="F706" s="13"/>
      <c r="G706" s="13"/>
      <c r="H706" s="268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2.75" customHeight="1">
      <c r="A707" s="13"/>
      <c r="B707" s="13"/>
      <c r="C707" s="13"/>
      <c r="D707" s="13"/>
      <c r="E707" s="13"/>
      <c r="F707" s="13"/>
      <c r="G707" s="13"/>
      <c r="H707" s="268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2.75" customHeight="1">
      <c r="A708" s="13"/>
      <c r="B708" s="13"/>
      <c r="C708" s="13"/>
      <c r="D708" s="13"/>
      <c r="E708" s="13"/>
      <c r="F708" s="13"/>
      <c r="G708" s="13"/>
      <c r="H708" s="268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2.75" customHeight="1">
      <c r="A709" s="13"/>
      <c r="B709" s="13"/>
      <c r="C709" s="13"/>
      <c r="D709" s="13"/>
      <c r="E709" s="13"/>
      <c r="F709" s="13"/>
      <c r="G709" s="13"/>
      <c r="H709" s="268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2.75" customHeight="1">
      <c r="A710" s="13"/>
      <c r="B710" s="13"/>
      <c r="C710" s="13"/>
      <c r="D710" s="13"/>
      <c r="E710" s="13"/>
      <c r="F710" s="13"/>
      <c r="G710" s="13"/>
      <c r="H710" s="268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2.75" customHeight="1">
      <c r="A711" s="13"/>
      <c r="B711" s="13"/>
      <c r="C711" s="13"/>
      <c r="D711" s="13"/>
      <c r="E711" s="13"/>
      <c r="F711" s="13"/>
      <c r="G711" s="13"/>
      <c r="H711" s="268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2.75" customHeight="1">
      <c r="A712" s="13"/>
      <c r="B712" s="13"/>
      <c r="C712" s="13"/>
      <c r="D712" s="13"/>
      <c r="E712" s="13"/>
      <c r="F712" s="13"/>
      <c r="G712" s="13"/>
      <c r="H712" s="268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2.75" customHeight="1">
      <c r="A713" s="13"/>
      <c r="B713" s="13"/>
      <c r="C713" s="13"/>
      <c r="D713" s="13"/>
      <c r="E713" s="13"/>
      <c r="F713" s="13"/>
      <c r="G713" s="13"/>
      <c r="H713" s="268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2.75" customHeight="1">
      <c r="A714" s="13"/>
      <c r="B714" s="13"/>
      <c r="C714" s="13"/>
      <c r="D714" s="13"/>
      <c r="E714" s="13"/>
      <c r="F714" s="13"/>
      <c r="G714" s="13"/>
      <c r="H714" s="268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2.75" customHeight="1">
      <c r="A715" s="13"/>
      <c r="B715" s="13"/>
      <c r="C715" s="13"/>
      <c r="D715" s="13"/>
      <c r="E715" s="13"/>
      <c r="F715" s="13"/>
      <c r="G715" s="13"/>
      <c r="H715" s="268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2.75" customHeight="1">
      <c r="A716" s="13"/>
      <c r="B716" s="13"/>
      <c r="C716" s="13"/>
      <c r="D716" s="13"/>
      <c r="E716" s="13"/>
      <c r="F716" s="13"/>
      <c r="G716" s="13"/>
      <c r="H716" s="268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2.75" customHeight="1">
      <c r="A717" s="13"/>
      <c r="B717" s="13"/>
      <c r="C717" s="13"/>
      <c r="D717" s="13"/>
      <c r="E717" s="13"/>
      <c r="F717" s="13"/>
      <c r="G717" s="13"/>
      <c r="H717" s="268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2.75" customHeight="1">
      <c r="A718" s="13"/>
      <c r="B718" s="13"/>
      <c r="C718" s="13"/>
      <c r="D718" s="13"/>
      <c r="E718" s="13"/>
      <c r="F718" s="13"/>
      <c r="G718" s="13"/>
      <c r="H718" s="268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2.75" customHeight="1">
      <c r="A719" s="13"/>
      <c r="B719" s="13"/>
      <c r="C719" s="13"/>
      <c r="D719" s="13"/>
      <c r="E719" s="13"/>
      <c r="F719" s="13"/>
      <c r="G719" s="13"/>
      <c r="H719" s="268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2.75" customHeight="1">
      <c r="A720" s="13"/>
      <c r="B720" s="13"/>
      <c r="C720" s="13"/>
      <c r="D720" s="13"/>
      <c r="E720" s="13"/>
      <c r="F720" s="13"/>
      <c r="G720" s="13"/>
      <c r="H720" s="268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2.75" customHeight="1">
      <c r="A721" s="13"/>
      <c r="B721" s="13"/>
      <c r="C721" s="13"/>
      <c r="D721" s="13"/>
      <c r="E721" s="13"/>
      <c r="F721" s="13"/>
      <c r="G721" s="13"/>
      <c r="H721" s="268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2.75" customHeight="1">
      <c r="A722" s="13"/>
      <c r="B722" s="13"/>
      <c r="C722" s="13"/>
      <c r="D722" s="13"/>
      <c r="E722" s="13"/>
      <c r="F722" s="13"/>
      <c r="G722" s="13"/>
      <c r="H722" s="268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2.75" customHeight="1">
      <c r="A723" s="13"/>
      <c r="B723" s="13"/>
      <c r="C723" s="13"/>
      <c r="D723" s="13"/>
      <c r="E723" s="13"/>
      <c r="F723" s="13"/>
      <c r="G723" s="13"/>
      <c r="H723" s="268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2.75" customHeight="1">
      <c r="A724" s="13"/>
      <c r="B724" s="13"/>
      <c r="C724" s="13"/>
      <c r="D724" s="13"/>
      <c r="E724" s="13"/>
      <c r="F724" s="13"/>
      <c r="G724" s="13"/>
      <c r="H724" s="268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2.75" customHeight="1">
      <c r="A725" s="13"/>
      <c r="B725" s="13"/>
      <c r="C725" s="13"/>
      <c r="D725" s="13"/>
      <c r="E725" s="13"/>
      <c r="F725" s="13"/>
      <c r="G725" s="13"/>
      <c r="H725" s="268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2.75" customHeight="1">
      <c r="A726" s="13"/>
      <c r="B726" s="13"/>
      <c r="C726" s="13"/>
      <c r="D726" s="13"/>
      <c r="E726" s="13"/>
      <c r="F726" s="13"/>
      <c r="G726" s="13"/>
      <c r="H726" s="268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2.75" customHeight="1">
      <c r="A727" s="13"/>
      <c r="B727" s="13"/>
      <c r="C727" s="13"/>
      <c r="D727" s="13"/>
      <c r="E727" s="13"/>
      <c r="F727" s="13"/>
      <c r="G727" s="13"/>
      <c r="H727" s="268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2.75" customHeight="1">
      <c r="A728" s="13"/>
      <c r="B728" s="13"/>
      <c r="C728" s="13"/>
      <c r="D728" s="13"/>
      <c r="E728" s="13"/>
      <c r="F728" s="13"/>
      <c r="G728" s="13"/>
      <c r="H728" s="268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2.75" customHeight="1">
      <c r="A729" s="13"/>
      <c r="B729" s="13"/>
      <c r="C729" s="13"/>
      <c r="D729" s="13"/>
      <c r="E729" s="13"/>
      <c r="F729" s="13"/>
      <c r="G729" s="13"/>
      <c r="H729" s="268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2.75" customHeight="1">
      <c r="A730" s="13"/>
      <c r="B730" s="13"/>
      <c r="C730" s="13"/>
      <c r="D730" s="13"/>
      <c r="E730" s="13"/>
      <c r="F730" s="13"/>
      <c r="G730" s="13"/>
      <c r="H730" s="268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2.75" customHeight="1">
      <c r="A731" s="13"/>
      <c r="B731" s="13"/>
      <c r="C731" s="13"/>
      <c r="D731" s="13"/>
      <c r="E731" s="13"/>
      <c r="F731" s="13"/>
      <c r="G731" s="13"/>
      <c r="H731" s="268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2.75" customHeight="1">
      <c r="A732" s="13"/>
      <c r="B732" s="13"/>
      <c r="C732" s="13"/>
      <c r="D732" s="13"/>
      <c r="E732" s="13"/>
      <c r="F732" s="13"/>
      <c r="G732" s="13"/>
      <c r="H732" s="268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2.75" customHeight="1">
      <c r="A733" s="13"/>
      <c r="B733" s="13"/>
      <c r="C733" s="13"/>
      <c r="D733" s="13"/>
      <c r="E733" s="13"/>
      <c r="F733" s="13"/>
      <c r="G733" s="13"/>
      <c r="H733" s="268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2.75" customHeight="1">
      <c r="A734" s="13"/>
      <c r="B734" s="13"/>
      <c r="C734" s="13"/>
      <c r="D734" s="13"/>
      <c r="E734" s="13"/>
      <c r="F734" s="13"/>
      <c r="G734" s="13"/>
      <c r="H734" s="268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2.75" customHeight="1">
      <c r="A735" s="13"/>
      <c r="B735" s="13"/>
      <c r="C735" s="13"/>
      <c r="D735" s="13"/>
      <c r="E735" s="13"/>
      <c r="F735" s="13"/>
      <c r="G735" s="13"/>
      <c r="H735" s="268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2.75" customHeight="1">
      <c r="A736" s="13"/>
      <c r="B736" s="13"/>
      <c r="C736" s="13"/>
      <c r="D736" s="13"/>
      <c r="E736" s="13"/>
      <c r="F736" s="13"/>
      <c r="G736" s="13"/>
      <c r="H736" s="268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2.75" customHeight="1">
      <c r="A737" s="13"/>
      <c r="B737" s="13"/>
      <c r="C737" s="13"/>
      <c r="D737" s="13"/>
      <c r="E737" s="13"/>
      <c r="F737" s="13"/>
      <c r="G737" s="13"/>
      <c r="H737" s="268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2.75" customHeight="1">
      <c r="A738" s="13"/>
      <c r="B738" s="13"/>
      <c r="C738" s="13"/>
      <c r="D738" s="13"/>
      <c r="E738" s="13"/>
      <c r="F738" s="13"/>
      <c r="G738" s="13"/>
      <c r="H738" s="268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2.75" customHeight="1">
      <c r="A739" s="13"/>
      <c r="B739" s="13"/>
      <c r="C739" s="13"/>
      <c r="D739" s="13"/>
      <c r="E739" s="13"/>
      <c r="F739" s="13"/>
      <c r="G739" s="13"/>
      <c r="H739" s="268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2.75" customHeight="1">
      <c r="A740" s="13"/>
      <c r="B740" s="13"/>
      <c r="C740" s="13"/>
      <c r="D740" s="13"/>
      <c r="E740" s="13"/>
      <c r="F740" s="13"/>
      <c r="G740" s="13"/>
      <c r="H740" s="268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2.75" customHeight="1">
      <c r="A741" s="13"/>
      <c r="B741" s="13"/>
      <c r="C741" s="13"/>
      <c r="D741" s="13"/>
      <c r="E741" s="13"/>
      <c r="F741" s="13"/>
      <c r="G741" s="13"/>
      <c r="H741" s="268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2.75" customHeight="1">
      <c r="A742" s="13"/>
      <c r="B742" s="13"/>
      <c r="C742" s="13"/>
      <c r="D742" s="13"/>
      <c r="E742" s="13"/>
      <c r="F742" s="13"/>
      <c r="G742" s="13"/>
      <c r="H742" s="268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2.75" customHeight="1">
      <c r="A743" s="13"/>
      <c r="B743" s="13"/>
      <c r="C743" s="13"/>
      <c r="D743" s="13"/>
      <c r="E743" s="13"/>
      <c r="F743" s="13"/>
      <c r="G743" s="13"/>
      <c r="H743" s="268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2.75" customHeight="1">
      <c r="A744" s="13"/>
      <c r="B744" s="13"/>
      <c r="C744" s="13"/>
      <c r="D744" s="13"/>
      <c r="E744" s="13"/>
      <c r="F744" s="13"/>
      <c r="G744" s="13"/>
      <c r="H744" s="268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2.75" customHeight="1">
      <c r="A745" s="13"/>
      <c r="B745" s="13"/>
      <c r="C745" s="13"/>
      <c r="D745" s="13"/>
      <c r="E745" s="13"/>
      <c r="F745" s="13"/>
      <c r="G745" s="13"/>
      <c r="H745" s="268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2.75" customHeight="1">
      <c r="A746" s="13"/>
      <c r="B746" s="13"/>
      <c r="C746" s="13"/>
      <c r="D746" s="13"/>
      <c r="E746" s="13"/>
      <c r="F746" s="13"/>
      <c r="G746" s="13"/>
      <c r="H746" s="268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2.75" customHeight="1">
      <c r="A747" s="13"/>
      <c r="B747" s="13"/>
      <c r="C747" s="13"/>
      <c r="D747" s="13"/>
      <c r="E747" s="13"/>
      <c r="F747" s="13"/>
      <c r="G747" s="13"/>
      <c r="H747" s="268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2.75" customHeight="1">
      <c r="A748" s="13"/>
      <c r="B748" s="13"/>
      <c r="C748" s="13"/>
      <c r="D748" s="13"/>
      <c r="E748" s="13"/>
      <c r="F748" s="13"/>
      <c r="G748" s="13"/>
      <c r="H748" s="268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2.75" customHeight="1">
      <c r="A749" s="13"/>
      <c r="B749" s="13"/>
      <c r="C749" s="13"/>
      <c r="D749" s="13"/>
      <c r="E749" s="13"/>
      <c r="F749" s="13"/>
      <c r="G749" s="13"/>
      <c r="H749" s="268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2.75" customHeight="1">
      <c r="A750" s="13"/>
      <c r="B750" s="13"/>
      <c r="C750" s="13"/>
      <c r="D750" s="13"/>
      <c r="E750" s="13"/>
      <c r="F750" s="13"/>
      <c r="G750" s="13"/>
      <c r="H750" s="268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2.75" customHeight="1">
      <c r="A751" s="13"/>
      <c r="B751" s="13"/>
      <c r="C751" s="13"/>
      <c r="D751" s="13"/>
      <c r="E751" s="13"/>
      <c r="F751" s="13"/>
      <c r="G751" s="13"/>
      <c r="H751" s="268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2.75" customHeight="1">
      <c r="A752" s="13"/>
      <c r="B752" s="13"/>
      <c r="C752" s="13"/>
      <c r="D752" s="13"/>
      <c r="E752" s="13"/>
      <c r="F752" s="13"/>
      <c r="G752" s="13"/>
      <c r="H752" s="268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2.75" customHeight="1">
      <c r="A753" s="13"/>
      <c r="B753" s="13"/>
      <c r="C753" s="13"/>
      <c r="D753" s="13"/>
      <c r="E753" s="13"/>
      <c r="F753" s="13"/>
      <c r="G753" s="13"/>
      <c r="H753" s="268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2.75" customHeight="1">
      <c r="A754" s="13"/>
      <c r="B754" s="13"/>
      <c r="C754" s="13"/>
      <c r="D754" s="13"/>
      <c r="E754" s="13"/>
      <c r="F754" s="13"/>
      <c r="G754" s="13"/>
      <c r="H754" s="268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2.75" customHeight="1">
      <c r="A755" s="13"/>
      <c r="B755" s="13"/>
      <c r="C755" s="13"/>
      <c r="D755" s="13"/>
      <c r="E755" s="13"/>
      <c r="F755" s="13"/>
      <c r="G755" s="13"/>
      <c r="H755" s="268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2.75" customHeight="1">
      <c r="A756" s="13"/>
      <c r="B756" s="13"/>
      <c r="C756" s="13"/>
      <c r="D756" s="13"/>
      <c r="E756" s="13"/>
      <c r="F756" s="13"/>
      <c r="G756" s="13"/>
      <c r="H756" s="268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2.75" customHeight="1">
      <c r="A757" s="13"/>
      <c r="B757" s="13"/>
      <c r="C757" s="13"/>
      <c r="D757" s="13"/>
      <c r="E757" s="13"/>
      <c r="F757" s="13"/>
      <c r="G757" s="13"/>
      <c r="H757" s="268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2.75" customHeight="1">
      <c r="A758" s="13"/>
      <c r="B758" s="13"/>
      <c r="C758" s="13"/>
      <c r="D758" s="13"/>
      <c r="E758" s="13"/>
      <c r="F758" s="13"/>
      <c r="G758" s="13"/>
      <c r="H758" s="268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2.75" customHeight="1">
      <c r="A759" s="13"/>
      <c r="B759" s="13"/>
      <c r="C759" s="13"/>
      <c r="D759" s="13"/>
      <c r="E759" s="13"/>
      <c r="F759" s="13"/>
      <c r="G759" s="13"/>
      <c r="H759" s="268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2.75" customHeight="1">
      <c r="A760" s="13"/>
      <c r="B760" s="13"/>
      <c r="C760" s="13"/>
      <c r="D760" s="13"/>
      <c r="E760" s="13"/>
      <c r="F760" s="13"/>
      <c r="G760" s="13"/>
      <c r="H760" s="268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2.75" customHeight="1">
      <c r="A761" s="13"/>
      <c r="B761" s="13"/>
      <c r="C761" s="13"/>
      <c r="D761" s="13"/>
      <c r="E761" s="13"/>
      <c r="F761" s="13"/>
      <c r="G761" s="13"/>
      <c r="H761" s="268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2.75" customHeight="1">
      <c r="A762" s="13"/>
      <c r="B762" s="13"/>
      <c r="C762" s="13"/>
      <c r="D762" s="13"/>
      <c r="E762" s="13"/>
      <c r="F762" s="13"/>
      <c r="G762" s="13"/>
      <c r="H762" s="268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2.75" customHeight="1">
      <c r="A763" s="13"/>
      <c r="B763" s="13"/>
      <c r="C763" s="13"/>
      <c r="D763" s="13"/>
      <c r="E763" s="13"/>
      <c r="F763" s="13"/>
      <c r="G763" s="13"/>
      <c r="H763" s="268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2.75" customHeight="1">
      <c r="A764" s="13"/>
      <c r="B764" s="13"/>
      <c r="C764" s="13"/>
      <c r="D764" s="13"/>
      <c r="E764" s="13"/>
      <c r="F764" s="13"/>
      <c r="G764" s="13"/>
      <c r="H764" s="268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2.75" customHeight="1">
      <c r="A765" s="13"/>
      <c r="B765" s="13"/>
      <c r="C765" s="13"/>
      <c r="D765" s="13"/>
      <c r="E765" s="13"/>
      <c r="F765" s="13"/>
      <c r="G765" s="13"/>
      <c r="H765" s="268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2.75" customHeight="1">
      <c r="A766" s="13"/>
      <c r="B766" s="13"/>
      <c r="C766" s="13"/>
      <c r="D766" s="13"/>
      <c r="E766" s="13"/>
      <c r="F766" s="13"/>
      <c r="G766" s="13"/>
      <c r="H766" s="268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2.75" customHeight="1">
      <c r="A767" s="13"/>
      <c r="B767" s="13"/>
      <c r="C767" s="13"/>
      <c r="D767" s="13"/>
      <c r="E767" s="13"/>
      <c r="F767" s="13"/>
      <c r="G767" s="13"/>
      <c r="H767" s="268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2.75" customHeight="1">
      <c r="A768" s="13"/>
      <c r="B768" s="13"/>
      <c r="C768" s="13"/>
      <c r="D768" s="13"/>
      <c r="E768" s="13"/>
      <c r="F768" s="13"/>
      <c r="G768" s="13"/>
      <c r="H768" s="268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2.75" customHeight="1">
      <c r="A769" s="13"/>
      <c r="B769" s="13"/>
      <c r="C769" s="13"/>
      <c r="D769" s="13"/>
      <c r="E769" s="13"/>
      <c r="F769" s="13"/>
      <c r="G769" s="13"/>
      <c r="H769" s="268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2.75" customHeight="1">
      <c r="A770" s="13"/>
      <c r="B770" s="13"/>
      <c r="C770" s="13"/>
      <c r="D770" s="13"/>
      <c r="E770" s="13"/>
      <c r="F770" s="13"/>
      <c r="G770" s="13"/>
      <c r="H770" s="268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2.75" customHeight="1">
      <c r="A771" s="13"/>
      <c r="B771" s="13"/>
      <c r="C771" s="13"/>
      <c r="D771" s="13"/>
      <c r="E771" s="13"/>
      <c r="F771" s="13"/>
      <c r="G771" s="13"/>
      <c r="H771" s="268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2.75" customHeight="1">
      <c r="A772" s="13"/>
      <c r="B772" s="13"/>
      <c r="C772" s="13"/>
      <c r="D772" s="13"/>
      <c r="E772" s="13"/>
      <c r="F772" s="13"/>
      <c r="G772" s="13"/>
      <c r="H772" s="268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2.75" customHeight="1">
      <c r="A773" s="13"/>
      <c r="B773" s="13"/>
      <c r="C773" s="13"/>
      <c r="D773" s="13"/>
      <c r="E773" s="13"/>
      <c r="F773" s="13"/>
      <c r="G773" s="13"/>
      <c r="H773" s="268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2.75" customHeight="1">
      <c r="A774" s="13"/>
      <c r="B774" s="13"/>
      <c r="C774" s="13"/>
      <c r="D774" s="13"/>
      <c r="E774" s="13"/>
      <c r="F774" s="13"/>
      <c r="G774" s="13"/>
      <c r="H774" s="268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2.75" customHeight="1">
      <c r="A775" s="13"/>
      <c r="B775" s="13"/>
      <c r="C775" s="13"/>
      <c r="D775" s="13"/>
      <c r="E775" s="13"/>
      <c r="F775" s="13"/>
      <c r="G775" s="13"/>
      <c r="H775" s="268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2.75" customHeight="1">
      <c r="A776" s="13"/>
      <c r="B776" s="13"/>
      <c r="C776" s="13"/>
      <c r="D776" s="13"/>
      <c r="E776" s="13"/>
      <c r="F776" s="13"/>
      <c r="G776" s="13"/>
      <c r="H776" s="268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2.75" customHeight="1">
      <c r="A777" s="13"/>
      <c r="B777" s="13"/>
      <c r="C777" s="13"/>
      <c r="D777" s="13"/>
      <c r="E777" s="13"/>
      <c r="F777" s="13"/>
      <c r="G777" s="13"/>
      <c r="H777" s="268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2.75" customHeight="1">
      <c r="A778" s="13"/>
      <c r="B778" s="13"/>
      <c r="C778" s="13"/>
      <c r="D778" s="13"/>
      <c r="E778" s="13"/>
      <c r="F778" s="13"/>
      <c r="G778" s="13"/>
      <c r="H778" s="268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2.75" customHeight="1">
      <c r="A779" s="13"/>
      <c r="B779" s="13"/>
      <c r="C779" s="13"/>
      <c r="D779" s="13"/>
      <c r="E779" s="13"/>
      <c r="F779" s="13"/>
      <c r="G779" s="13"/>
      <c r="H779" s="268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2.75" customHeight="1">
      <c r="A780" s="13"/>
      <c r="B780" s="13"/>
      <c r="C780" s="13"/>
      <c r="D780" s="13"/>
      <c r="E780" s="13"/>
      <c r="F780" s="13"/>
      <c r="G780" s="13"/>
      <c r="H780" s="268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2.75" customHeight="1">
      <c r="A781" s="13"/>
      <c r="B781" s="13"/>
      <c r="C781" s="13"/>
      <c r="D781" s="13"/>
      <c r="E781" s="13"/>
      <c r="F781" s="13"/>
      <c r="G781" s="13"/>
      <c r="H781" s="268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2.75" customHeight="1">
      <c r="A782" s="13"/>
      <c r="B782" s="13"/>
      <c r="C782" s="13"/>
      <c r="D782" s="13"/>
      <c r="E782" s="13"/>
      <c r="F782" s="13"/>
      <c r="G782" s="13"/>
      <c r="H782" s="268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2.75" customHeight="1">
      <c r="A783" s="13"/>
      <c r="B783" s="13"/>
      <c r="C783" s="13"/>
      <c r="D783" s="13"/>
      <c r="E783" s="13"/>
      <c r="F783" s="13"/>
      <c r="G783" s="13"/>
      <c r="H783" s="268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2.75" customHeight="1">
      <c r="A784" s="13"/>
      <c r="B784" s="13"/>
      <c r="C784" s="13"/>
      <c r="D784" s="13"/>
      <c r="E784" s="13"/>
      <c r="F784" s="13"/>
      <c r="G784" s="13"/>
      <c r="H784" s="268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2.75" customHeight="1">
      <c r="A785" s="13"/>
      <c r="B785" s="13"/>
      <c r="C785" s="13"/>
      <c r="D785" s="13"/>
      <c r="E785" s="13"/>
      <c r="F785" s="13"/>
      <c r="G785" s="13"/>
      <c r="H785" s="268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2.75" customHeight="1">
      <c r="A786" s="13"/>
      <c r="B786" s="13"/>
      <c r="C786" s="13"/>
      <c r="D786" s="13"/>
      <c r="E786" s="13"/>
      <c r="F786" s="13"/>
      <c r="G786" s="13"/>
      <c r="H786" s="268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2.75" customHeight="1">
      <c r="A787" s="13"/>
      <c r="B787" s="13"/>
      <c r="C787" s="13"/>
      <c r="D787" s="13"/>
      <c r="E787" s="13"/>
      <c r="F787" s="13"/>
      <c r="G787" s="13"/>
      <c r="H787" s="268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2.75" customHeight="1">
      <c r="A788" s="13"/>
      <c r="B788" s="13"/>
      <c r="C788" s="13"/>
      <c r="D788" s="13"/>
      <c r="E788" s="13"/>
      <c r="F788" s="13"/>
      <c r="G788" s="13"/>
      <c r="H788" s="268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2.75" customHeight="1">
      <c r="A789" s="13"/>
      <c r="B789" s="13"/>
      <c r="C789" s="13"/>
      <c r="D789" s="13"/>
      <c r="E789" s="13"/>
      <c r="F789" s="13"/>
      <c r="G789" s="13"/>
      <c r="H789" s="268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2.75" customHeight="1">
      <c r="A790" s="13"/>
      <c r="B790" s="13"/>
      <c r="C790" s="13"/>
      <c r="D790" s="13"/>
      <c r="E790" s="13"/>
      <c r="F790" s="13"/>
      <c r="G790" s="13"/>
      <c r="H790" s="268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2.75" customHeight="1">
      <c r="A791" s="13"/>
      <c r="B791" s="13"/>
      <c r="C791" s="13"/>
      <c r="D791" s="13"/>
      <c r="E791" s="13"/>
      <c r="F791" s="13"/>
      <c r="G791" s="13"/>
      <c r="H791" s="268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2.75" customHeight="1">
      <c r="A792" s="13"/>
      <c r="B792" s="13"/>
      <c r="C792" s="13"/>
      <c r="D792" s="13"/>
      <c r="E792" s="13"/>
      <c r="F792" s="13"/>
      <c r="G792" s="13"/>
      <c r="H792" s="268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2.75" customHeight="1">
      <c r="A793" s="13"/>
      <c r="B793" s="13"/>
      <c r="C793" s="13"/>
      <c r="D793" s="13"/>
      <c r="E793" s="13"/>
      <c r="F793" s="13"/>
      <c r="G793" s="13"/>
      <c r="H793" s="268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2.75" customHeight="1">
      <c r="A794" s="13"/>
      <c r="B794" s="13"/>
      <c r="C794" s="13"/>
      <c r="D794" s="13"/>
      <c r="E794" s="13"/>
      <c r="F794" s="13"/>
      <c r="G794" s="13"/>
      <c r="H794" s="268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2.75" customHeight="1">
      <c r="A795" s="13"/>
      <c r="B795" s="13"/>
      <c r="C795" s="13"/>
      <c r="D795" s="13"/>
      <c r="E795" s="13"/>
      <c r="F795" s="13"/>
      <c r="G795" s="13"/>
      <c r="H795" s="268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2.75" customHeight="1">
      <c r="A796" s="13"/>
      <c r="B796" s="13"/>
      <c r="C796" s="13"/>
      <c r="D796" s="13"/>
      <c r="E796" s="13"/>
      <c r="F796" s="13"/>
      <c r="G796" s="13"/>
      <c r="H796" s="268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2.75" customHeight="1">
      <c r="A797" s="13"/>
      <c r="B797" s="13"/>
      <c r="C797" s="13"/>
      <c r="D797" s="13"/>
      <c r="E797" s="13"/>
      <c r="F797" s="13"/>
      <c r="G797" s="13"/>
      <c r="H797" s="268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2.75" customHeight="1">
      <c r="A798" s="13"/>
      <c r="B798" s="13"/>
      <c r="C798" s="13"/>
      <c r="D798" s="13"/>
      <c r="E798" s="13"/>
      <c r="F798" s="13"/>
      <c r="G798" s="13"/>
      <c r="H798" s="268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2.75" customHeight="1">
      <c r="A799" s="13"/>
      <c r="B799" s="13"/>
      <c r="C799" s="13"/>
      <c r="D799" s="13"/>
      <c r="E799" s="13"/>
      <c r="F799" s="13"/>
      <c r="G799" s="13"/>
      <c r="H799" s="268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2.75" customHeight="1">
      <c r="A800" s="13"/>
      <c r="B800" s="13"/>
      <c r="C800" s="13"/>
      <c r="D800" s="13"/>
      <c r="E800" s="13"/>
      <c r="F800" s="13"/>
      <c r="G800" s="13"/>
      <c r="H800" s="268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2.75" customHeight="1">
      <c r="A801" s="13"/>
      <c r="B801" s="13"/>
      <c r="C801" s="13"/>
      <c r="D801" s="13"/>
      <c r="E801" s="13"/>
      <c r="F801" s="13"/>
      <c r="G801" s="13"/>
      <c r="H801" s="268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2.75" customHeight="1">
      <c r="A802" s="13"/>
      <c r="B802" s="13"/>
      <c r="C802" s="13"/>
      <c r="D802" s="13"/>
      <c r="E802" s="13"/>
      <c r="F802" s="13"/>
      <c r="G802" s="13"/>
      <c r="H802" s="268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2.75" customHeight="1">
      <c r="A803" s="13"/>
      <c r="B803" s="13"/>
      <c r="C803" s="13"/>
      <c r="D803" s="13"/>
      <c r="E803" s="13"/>
      <c r="F803" s="13"/>
      <c r="G803" s="13"/>
      <c r="H803" s="268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2.75" customHeight="1">
      <c r="A804" s="13"/>
      <c r="B804" s="13"/>
      <c r="C804" s="13"/>
      <c r="D804" s="13"/>
      <c r="E804" s="13"/>
      <c r="F804" s="13"/>
      <c r="G804" s="13"/>
      <c r="H804" s="268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2.75" customHeight="1">
      <c r="A805" s="13"/>
      <c r="B805" s="13"/>
      <c r="C805" s="13"/>
      <c r="D805" s="13"/>
      <c r="E805" s="13"/>
      <c r="F805" s="13"/>
      <c r="G805" s="13"/>
      <c r="H805" s="268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2.75" customHeight="1">
      <c r="A806" s="13"/>
      <c r="B806" s="13"/>
      <c r="C806" s="13"/>
      <c r="D806" s="13"/>
      <c r="E806" s="13"/>
      <c r="F806" s="13"/>
      <c r="G806" s="13"/>
      <c r="H806" s="268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2.75" customHeight="1">
      <c r="A807" s="13"/>
      <c r="B807" s="13"/>
      <c r="C807" s="13"/>
      <c r="D807" s="13"/>
      <c r="E807" s="13"/>
      <c r="F807" s="13"/>
      <c r="G807" s="13"/>
      <c r="H807" s="268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2.75" customHeight="1">
      <c r="A808" s="13"/>
      <c r="B808" s="13"/>
      <c r="C808" s="13"/>
      <c r="D808" s="13"/>
      <c r="E808" s="13"/>
      <c r="F808" s="13"/>
      <c r="G808" s="13"/>
      <c r="H808" s="268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2.75" customHeight="1">
      <c r="A809" s="13"/>
      <c r="B809" s="13"/>
      <c r="C809" s="13"/>
      <c r="D809" s="13"/>
      <c r="E809" s="13"/>
      <c r="F809" s="13"/>
      <c r="G809" s="13"/>
      <c r="H809" s="268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2.75" customHeight="1">
      <c r="A810" s="13"/>
      <c r="B810" s="13"/>
      <c r="C810" s="13"/>
      <c r="D810" s="13"/>
      <c r="E810" s="13"/>
      <c r="F810" s="13"/>
      <c r="G810" s="13"/>
      <c r="H810" s="268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2.75" customHeight="1">
      <c r="A811" s="13"/>
      <c r="B811" s="13"/>
      <c r="C811" s="13"/>
      <c r="D811" s="13"/>
      <c r="E811" s="13"/>
      <c r="F811" s="13"/>
      <c r="G811" s="13"/>
      <c r="H811" s="268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2.75" customHeight="1">
      <c r="A812" s="13"/>
      <c r="B812" s="13"/>
      <c r="C812" s="13"/>
      <c r="D812" s="13"/>
      <c r="E812" s="13"/>
      <c r="F812" s="13"/>
      <c r="G812" s="13"/>
      <c r="H812" s="268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2.75" customHeight="1">
      <c r="A813" s="13"/>
      <c r="B813" s="13"/>
      <c r="C813" s="13"/>
      <c r="D813" s="13"/>
      <c r="E813" s="13"/>
      <c r="F813" s="13"/>
      <c r="G813" s="13"/>
      <c r="H813" s="268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2.75" customHeight="1">
      <c r="A814" s="13"/>
      <c r="B814" s="13"/>
      <c r="C814" s="13"/>
      <c r="D814" s="13"/>
      <c r="E814" s="13"/>
      <c r="F814" s="13"/>
      <c r="G814" s="13"/>
      <c r="H814" s="268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2.75" customHeight="1">
      <c r="A815" s="13"/>
      <c r="B815" s="13"/>
      <c r="C815" s="13"/>
      <c r="D815" s="13"/>
      <c r="E815" s="13"/>
      <c r="F815" s="13"/>
      <c r="G815" s="13"/>
      <c r="H815" s="268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2.75" customHeight="1">
      <c r="A816" s="13"/>
      <c r="B816" s="13"/>
      <c r="C816" s="13"/>
      <c r="D816" s="13"/>
      <c r="E816" s="13"/>
      <c r="F816" s="13"/>
      <c r="G816" s="13"/>
      <c r="H816" s="268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2.75" customHeight="1">
      <c r="A817" s="13"/>
      <c r="B817" s="13"/>
      <c r="C817" s="13"/>
      <c r="D817" s="13"/>
      <c r="E817" s="13"/>
      <c r="F817" s="13"/>
      <c r="G817" s="13"/>
      <c r="H817" s="268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2.75" customHeight="1">
      <c r="A818" s="13"/>
      <c r="B818" s="13"/>
      <c r="C818" s="13"/>
      <c r="D818" s="13"/>
      <c r="E818" s="13"/>
      <c r="F818" s="13"/>
      <c r="G818" s="13"/>
      <c r="H818" s="268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2.75" customHeight="1">
      <c r="A819" s="13"/>
      <c r="B819" s="13"/>
      <c r="C819" s="13"/>
      <c r="D819" s="13"/>
      <c r="E819" s="13"/>
      <c r="F819" s="13"/>
      <c r="G819" s="13"/>
      <c r="H819" s="268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2.75" customHeight="1">
      <c r="A820" s="13"/>
      <c r="B820" s="13"/>
      <c r="C820" s="13"/>
      <c r="D820" s="13"/>
      <c r="E820" s="13"/>
      <c r="F820" s="13"/>
      <c r="G820" s="13"/>
      <c r="H820" s="268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2.75" customHeight="1">
      <c r="A821" s="13"/>
      <c r="B821" s="13"/>
      <c r="C821" s="13"/>
      <c r="D821" s="13"/>
      <c r="E821" s="13"/>
      <c r="F821" s="13"/>
      <c r="G821" s="13"/>
      <c r="H821" s="268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2.75" customHeight="1">
      <c r="A822" s="13"/>
      <c r="B822" s="13"/>
      <c r="C822" s="13"/>
      <c r="D822" s="13"/>
      <c r="E822" s="13"/>
      <c r="F822" s="13"/>
      <c r="G822" s="13"/>
      <c r="H822" s="268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2.75" customHeight="1">
      <c r="A823" s="13"/>
      <c r="B823" s="13"/>
      <c r="C823" s="13"/>
      <c r="D823" s="13"/>
      <c r="E823" s="13"/>
      <c r="F823" s="13"/>
      <c r="G823" s="13"/>
      <c r="H823" s="268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2.75" customHeight="1">
      <c r="A824" s="13"/>
      <c r="B824" s="13"/>
      <c r="C824" s="13"/>
      <c r="D824" s="13"/>
      <c r="E824" s="13"/>
      <c r="F824" s="13"/>
      <c r="G824" s="13"/>
      <c r="H824" s="268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2.75" customHeight="1">
      <c r="A825" s="13"/>
      <c r="B825" s="13"/>
      <c r="C825" s="13"/>
      <c r="D825" s="13"/>
      <c r="E825" s="13"/>
      <c r="F825" s="13"/>
      <c r="G825" s="13"/>
      <c r="H825" s="268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2.75" customHeight="1">
      <c r="A826" s="13"/>
      <c r="B826" s="13"/>
      <c r="C826" s="13"/>
      <c r="D826" s="13"/>
      <c r="E826" s="13"/>
      <c r="F826" s="13"/>
      <c r="G826" s="13"/>
      <c r="H826" s="268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2.75" customHeight="1">
      <c r="A827" s="13"/>
      <c r="B827" s="13"/>
      <c r="C827" s="13"/>
      <c r="D827" s="13"/>
      <c r="E827" s="13"/>
      <c r="F827" s="13"/>
      <c r="G827" s="13"/>
      <c r="H827" s="268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2.75" customHeight="1">
      <c r="A828" s="13"/>
      <c r="B828" s="13"/>
      <c r="C828" s="13"/>
      <c r="D828" s="13"/>
      <c r="E828" s="13"/>
      <c r="F828" s="13"/>
      <c r="G828" s="13"/>
      <c r="H828" s="268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2.75" customHeight="1">
      <c r="A829" s="13"/>
      <c r="B829" s="13"/>
      <c r="C829" s="13"/>
      <c r="D829" s="13"/>
      <c r="E829" s="13"/>
      <c r="F829" s="13"/>
      <c r="G829" s="13"/>
      <c r="H829" s="268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2.75" customHeight="1">
      <c r="A830" s="13"/>
      <c r="B830" s="13"/>
      <c r="C830" s="13"/>
      <c r="D830" s="13"/>
      <c r="E830" s="13"/>
      <c r="F830" s="13"/>
      <c r="G830" s="13"/>
      <c r="H830" s="268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2.75" customHeight="1">
      <c r="A831" s="13"/>
      <c r="B831" s="13"/>
      <c r="C831" s="13"/>
      <c r="D831" s="13"/>
      <c r="E831" s="13"/>
      <c r="F831" s="13"/>
      <c r="G831" s="13"/>
      <c r="H831" s="268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2.75" customHeight="1">
      <c r="A832" s="13"/>
      <c r="B832" s="13"/>
      <c r="C832" s="13"/>
      <c r="D832" s="13"/>
      <c r="E832" s="13"/>
      <c r="F832" s="13"/>
      <c r="G832" s="13"/>
      <c r="H832" s="268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2.75" customHeight="1">
      <c r="A833" s="13"/>
      <c r="B833" s="13"/>
      <c r="C833" s="13"/>
      <c r="D833" s="13"/>
      <c r="E833" s="13"/>
      <c r="F833" s="13"/>
      <c r="G833" s="13"/>
      <c r="H833" s="268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2.75" customHeight="1">
      <c r="A834" s="13"/>
      <c r="B834" s="13"/>
      <c r="C834" s="13"/>
      <c r="D834" s="13"/>
      <c r="E834" s="13"/>
      <c r="F834" s="13"/>
      <c r="G834" s="13"/>
      <c r="H834" s="268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2.75" customHeight="1">
      <c r="A835" s="13"/>
      <c r="B835" s="13"/>
      <c r="C835" s="13"/>
      <c r="D835" s="13"/>
      <c r="E835" s="13"/>
      <c r="F835" s="13"/>
      <c r="G835" s="13"/>
      <c r="H835" s="268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2.75" customHeight="1">
      <c r="A836" s="13"/>
      <c r="B836" s="13"/>
      <c r="C836" s="13"/>
      <c r="D836" s="13"/>
      <c r="E836" s="13"/>
      <c r="F836" s="13"/>
      <c r="G836" s="13"/>
      <c r="H836" s="268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2.75" customHeight="1">
      <c r="A837" s="13"/>
      <c r="B837" s="13"/>
      <c r="C837" s="13"/>
      <c r="D837" s="13"/>
      <c r="E837" s="13"/>
      <c r="F837" s="13"/>
      <c r="G837" s="13"/>
      <c r="H837" s="268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2.75" customHeight="1">
      <c r="A838" s="13"/>
      <c r="B838" s="13"/>
      <c r="C838" s="13"/>
      <c r="D838" s="13"/>
      <c r="E838" s="13"/>
      <c r="F838" s="13"/>
      <c r="G838" s="13"/>
      <c r="H838" s="268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2.75" customHeight="1">
      <c r="A839" s="13"/>
      <c r="B839" s="13"/>
      <c r="C839" s="13"/>
      <c r="D839" s="13"/>
      <c r="E839" s="13"/>
      <c r="F839" s="13"/>
      <c r="G839" s="13"/>
      <c r="H839" s="268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2.75" customHeight="1">
      <c r="A840" s="13"/>
      <c r="B840" s="13"/>
      <c r="C840" s="13"/>
      <c r="D840" s="13"/>
      <c r="E840" s="13"/>
      <c r="F840" s="13"/>
      <c r="G840" s="13"/>
      <c r="H840" s="268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2.75" customHeight="1">
      <c r="A841" s="13"/>
      <c r="B841" s="13"/>
      <c r="C841" s="13"/>
      <c r="D841" s="13"/>
      <c r="E841" s="13"/>
      <c r="F841" s="13"/>
      <c r="G841" s="13"/>
      <c r="H841" s="268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2.75" customHeight="1">
      <c r="A842" s="13"/>
      <c r="B842" s="13"/>
      <c r="C842" s="13"/>
      <c r="D842" s="13"/>
      <c r="E842" s="13"/>
      <c r="F842" s="13"/>
      <c r="G842" s="13"/>
      <c r="H842" s="268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2.75" customHeight="1">
      <c r="A843" s="13"/>
      <c r="B843" s="13"/>
      <c r="C843" s="13"/>
      <c r="D843" s="13"/>
      <c r="E843" s="13"/>
      <c r="F843" s="13"/>
      <c r="G843" s="13"/>
      <c r="H843" s="268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2.75" customHeight="1">
      <c r="A844" s="13"/>
      <c r="B844" s="13"/>
      <c r="C844" s="13"/>
      <c r="D844" s="13"/>
      <c r="E844" s="13"/>
      <c r="F844" s="13"/>
      <c r="G844" s="13"/>
      <c r="H844" s="268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2.75" customHeight="1">
      <c r="A845" s="13"/>
      <c r="B845" s="13"/>
      <c r="C845" s="13"/>
      <c r="D845" s="13"/>
      <c r="E845" s="13"/>
      <c r="F845" s="13"/>
      <c r="G845" s="13"/>
      <c r="H845" s="268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2.75" customHeight="1">
      <c r="A846" s="13"/>
      <c r="B846" s="13"/>
      <c r="C846" s="13"/>
      <c r="D846" s="13"/>
      <c r="E846" s="13"/>
      <c r="F846" s="13"/>
      <c r="G846" s="13"/>
      <c r="H846" s="268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2.75" customHeight="1">
      <c r="A847" s="13"/>
      <c r="B847" s="13"/>
      <c r="C847" s="13"/>
      <c r="D847" s="13"/>
      <c r="E847" s="13"/>
      <c r="F847" s="13"/>
      <c r="G847" s="13"/>
      <c r="H847" s="268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2.75" customHeight="1">
      <c r="A848" s="13"/>
      <c r="B848" s="13"/>
      <c r="C848" s="13"/>
      <c r="D848" s="13"/>
      <c r="E848" s="13"/>
      <c r="F848" s="13"/>
      <c r="G848" s="13"/>
      <c r="H848" s="268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2.75" customHeight="1">
      <c r="A849" s="13"/>
      <c r="B849" s="13"/>
      <c r="C849" s="13"/>
      <c r="D849" s="13"/>
      <c r="E849" s="13"/>
      <c r="F849" s="13"/>
      <c r="G849" s="13"/>
      <c r="H849" s="268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2.75" customHeight="1">
      <c r="A850" s="13"/>
      <c r="B850" s="13"/>
      <c r="C850" s="13"/>
      <c r="D850" s="13"/>
      <c r="E850" s="13"/>
      <c r="F850" s="13"/>
      <c r="G850" s="13"/>
      <c r="H850" s="268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2.75" customHeight="1">
      <c r="A851" s="13"/>
      <c r="B851" s="13"/>
      <c r="C851" s="13"/>
      <c r="D851" s="13"/>
      <c r="E851" s="13"/>
      <c r="F851" s="13"/>
      <c r="G851" s="13"/>
      <c r="H851" s="268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2.75" customHeight="1">
      <c r="A852" s="13"/>
      <c r="B852" s="13"/>
      <c r="C852" s="13"/>
      <c r="D852" s="13"/>
      <c r="E852" s="13"/>
      <c r="F852" s="13"/>
      <c r="G852" s="13"/>
      <c r="H852" s="268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2.75" customHeight="1">
      <c r="A853" s="13"/>
      <c r="B853" s="13"/>
      <c r="C853" s="13"/>
      <c r="D853" s="13"/>
      <c r="E853" s="13"/>
      <c r="F853" s="13"/>
      <c r="G853" s="13"/>
      <c r="H853" s="268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2.75" customHeight="1">
      <c r="A854" s="13"/>
      <c r="B854" s="13"/>
      <c r="C854" s="13"/>
      <c r="D854" s="13"/>
      <c r="E854" s="13"/>
      <c r="F854" s="13"/>
      <c r="G854" s="13"/>
      <c r="H854" s="268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2.75" customHeight="1">
      <c r="A855" s="13"/>
      <c r="B855" s="13"/>
      <c r="C855" s="13"/>
      <c r="D855" s="13"/>
      <c r="E855" s="13"/>
      <c r="F855" s="13"/>
      <c r="G855" s="13"/>
      <c r="H855" s="268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2.75" customHeight="1">
      <c r="A856" s="13"/>
      <c r="B856" s="13"/>
      <c r="C856" s="13"/>
      <c r="D856" s="13"/>
      <c r="E856" s="13"/>
      <c r="F856" s="13"/>
      <c r="G856" s="13"/>
      <c r="H856" s="268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2.75" customHeight="1">
      <c r="A857" s="13"/>
      <c r="B857" s="13"/>
      <c r="C857" s="13"/>
      <c r="D857" s="13"/>
      <c r="E857" s="13"/>
      <c r="F857" s="13"/>
      <c r="G857" s="13"/>
      <c r="H857" s="268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2.75" customHeight="1">
      <c r="A858" s="13"/>
      <c r="B858" s="13"/>
      <c r="C858" s="13"/>
      <c r="D858" s="13"/>
      <c r="E858" s="13"/>
      <c r="F858" s="13"/>
      <c r="G858" s="13"/>
      <c r="H858" s="268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2.75" customHeight="1">
      <c r="A859" s="13"/>
      <c r="B859" s="13"/>
      <c r="C859" s="13"/>
      <c r="D859" s="13"/>
      <c r="E859" s="13"/>
      <c r="F859" s="13"/>
      <c r="G859" s="13"/>
      <c r="H859" s="268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2.75" customHeight="1">
      <c r="A860" s="13"/>
      <c r="B860" s="13"/>
      <c r="C860" s="13"/>
      <c r="D860" s="13"/>
      <c r="E860" s="13"/>
      <c r="F860" s="13"/>
      <c r="G860" s="13"/>
      <c r="H860" s="268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2.75" customHeight="1">
      <c r="A861" s="13"/>
      <c r="B861" s="13"/>
      <c r="C861" s="13"/>
      <c r="D861" s="13"/>
      <c r="E861" s="13"/>
      <c r="F861" s="13"/>
      <c r="G861" s="13"/>
      <c r="H861" s="268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2.75" customHeight="1">
      <c r="A862" s="13"/>
      <c r="B862" s="13"/>
      <c r="C862" s="13"/>
      <c r="D862" s="13"/>
      <c r="E862" s="13"/>
      <c r="F862" s="13"/>
      <c r="G862" s="13"/>
      <c r="H862" s="268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2.75" customHeight="1">
      <c r="A863" s="13"/>
      <c r="B863" s="13"/>
      <c r="C863" s="13"/>
      <c r="D863" s="13"/>
      <c r="E863" s="13"/>
      <c r="F863" s="13"/>
      <c r="G863" s="13"/>
      <c r="H863" s="268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2.75" customHeight="1">
      <c r="A864" s="13"/>
      <c r="B864" s="13"/>
      <c r="C864" s="13"/>
      <c r="D864" s="13"/>
      <c r="E864" s="13"/>
      <c r="F864" s="13"/>
      <c r="G864" s="13"/>
      <c r="H864" s="268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2.75" customHeight="1">
      <c r="A865" s="13"/>
      <c r="B865" s="13"/>
      <c r="C865" s="13"/>
      <c r="D865" s="13"/>
      <c r="E865" s="13"/>
      <c r="F865" s="13"/>
      <c r="G865" s="13"/>
      <c r="H865" s="268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2.75" customHeight="1">
      <c r="A866" s="13"/>
      <c r="B866" s="13"/>
      <c r="C866" s="13"/>
      <c r="D866" s="13"/>
      <c r="E866" s="13"/>
      <c r="F866" s="13"/>
      <c r="G866" s="13"/>
      <c r="H866" s="268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2.75" customHeight="1">
      <c r="A867" s="13"/>
      <c r="B867" s="13"/>
      <c r="C867" s="13"/>
      <c r="D867" s="13"/>
      <c r="E867" s="13"/>
      <c r="F867" s="13"/>
      <c r="G867" s="13"/>
      <c r="H867" s="268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2.75" customHeight="1">
      <c r="A868" s="13"/>
      <c r="B868" s="13"/>
      <c r="C868" s="13"/>
      <c r="D868" s="13"/>
      <c r="E868" s="13"/>
      <c r="F868" s="13"/>
      <c r="G868" s="13"/>
      <c r="H868" s="268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2.75" customHeight="1">
      <c r="A869" s="13"/>
      <c r="B869" s="13"/>
      <c r="C869" s="13"/>
      <c r="D869" s="13"/>
      <c r="E869" s="13"/>
      <c r="F869" s="13"/>
      <c r="G869" s="13"/>
      <c r="H869" s="268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2.75" customHeight="1">
      <c r="A870" s="13"/>
      <c r="B870" s="13"/>
      <c r="C870" s="13"/>
      <c r="D870" s="13"/>
      <c r="E870" s="13"/>
      <c r="F870" s="13"/>
      <c r="G870" s="13"/>
      <c r="H870" s="268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2.75" customHeight="1">
      <c r="A871" s="13"/>
      <c r="B871" s="13"/>
      <c r="C871" s="13"/>
      <c r="D871" s="13"/>
      <c r="E871" s="13"/>
      <c r="F871" s="13"/>
      <c r="G871" s="13"/>
      <c r="H871" s="268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2.75" customHeight="1">
      <c r="A872" s="13"/>
      <c r="B872" s="13"/>
      <c r="C872" s="13"/>
      <c r="D872" s="13"/>
      <c r="E872" s="13"/>
      <c r="F872" s="13"/>
      <c r="G872" s="13"/>
      <c r="H872" s="268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2.75" customHeight="1">
      <c r="A873" s="13"/>
      <c r="B873" s="13"/>
      <c r="C873" s="13"/>
      <c r="D873" s="13"/>
      <c r="E873" s="13"/>
      <c r="F873" s="13"/>
      <c r="G873" s="13"/>
      <c r="H873" s="268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2.75" customHeight="1">
      <c r="A874" s="13"/>
      <c r="B874" s="13"/>
      <c r="C874" s="13"/>
      <c r="D874" s="13"/>
      <c r="E874" s="13"/>
      <c r="F874" s="13"/>
      <c r="G874" s="13"/>
      <c r="H874" s="268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2.75" customHeight="1">
      <c r="A875" s="13"/>
      <c r="B875" s="13"/>
      <c r="C875" s="13"/>
      <c r="D875" s="13"/>
      <c r="E875" s="13"/>
      <c r="F875" s="13"/>
      <c r="G875" s="13"/>
      <c r="H875" s="268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2.75" customHeight="1">
      <c r="A876" s="13"/>
      <c r="B876" s="13"/>
      <c r="C876" s="13"/>
      <c r="D876" s="13"/>
      <c r="E876" s="13"/>
      <c r="F876" s="13"/>
      <c r="G876" s="13"/>
      <c r="H876" s="268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2.75" customHeight="1">
      <c r="A877" s="13"/>
      <c r="B877" s="13"/>
      <c r="C877" s="13"/>
      <c r="D877" s="13"/>
      <c r="E877" s="13"/>
      <c r="F877" s="13"/>
      <c r="G877" s="13"/>
      <c r="H877" s="268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2.75" customHeight="1">
      <c r="A878" s="13"/>
      <c r="B878" s="13"/>
      <c r="C878" s="13"/>
      <c r="D878" s="13"/>
      <c r="E878" s="13"/>
      <c r="F878" s="13"/>
      <c r="G878" s="13"/>
      <c r="H878" s="268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2.75" customHeight="1">
      <c r="A879" s="13"/>
      <c r="B879" s="13"/>
      <c r="C879" s="13"/>
      <c r="D879" s="13"/>
      <c r="E879" s="13"/>
      <c r="F879" s="13"/>
      <c r="G879" s="13"/>
      <c r="H879" s="268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2.75" customHeight="1">
      <c r="A880" s="13"/>
      <c r="B880" s="13"/>
      <c r="C880" s="13"/>
      <c r="D880" s="13"/>
      <c r="E880" s="13"/>
      <c r="F880" s="13"/>
      <c r="G880" s="13"/>
      <c r="H880" s="268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2.75" customHeight="1">
      <c r="A881" s="13"/>
      <c r="B881" s="13"/>
      <c r="C881" s="13"/>
      <c r="D881" s="13"/>
      <c r="E881" s="13"/>
      <c r="F881" s="13"/>
      <c r="G881" s="13"/>
      <c r="H881" s="268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2.75" customHeight="1">
      <c r="A882" s="13"/>
      <c r="B882" s="13"/>
      <c r="C882" s="13"/>
      <c r="D882" s="13"/>
      <c r="E882" s="13"/>
      <c r="F882" s="13"/>
      <c r="G882" s="13"/>
      <c r="H882" s="268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2.75" customHeight="1">
      <c r="A883" s="13"/>
      <c r="B883" s="13"/>
      <c r="C883" s="13"/>
      <c r="D883" s="13"/>
      <c r="E883" s="13"/>
      <c r="F883" s="13"/>
      <c r="G883" s="13"/>
      <c r="H883" s="268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2.75" customHeight="1">
      <c r="A884" s="13"/>
      <c r="B884" s="13"/>
      <c r="C884" s="13"/>
      <c r="D884" s="13"/>
      <c r="E884" s="13"/>
      <c r="F884" s="13"/>
      <c r="G884" s="13"/>
      <c r="H884" s="268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2.75" customHeight="1">
      <c r="A885" s="13"/>
      <c r="B885" s="13"/>
      <c r="C885" s="13"/>
      <c r="D885" s="13"/>
      <c r="E885" s="13"/>
      <c r="F885" s="13"/>
      <c r="G885" s="13"/>
      <c r="H885" s="268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2.75" customHeight="1">
      <c r="A886" s="13"/>
      <c r="B886" s="13"/>
      <c r="C886" s="13"/>
      <c r="D886" s="13"/>
      <c r="E886" s="13"/>
      <c r="F886" s="13"/>
      <c r="G886" s="13"/>
      <c r="H886" s="268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2.75" customHeight="1">
      <c r="A887" s="13"/>
      <c r="B887" s="13"/>
      <c r="C887" s="13"/>
      <c r="D887" s="13"/>
      <c r="E887" s="13"/>
      <c r="F887" s="13"/>
      <c r="G887" s="13"/>
      <c r="H887" s="268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2.75" customHeight="1">
      <c r="A888" s="13"/>
      <c r="B888" s="13"/>
      <c r="C888" s="13"/>
      <c r="D888" s="13"/>
      <c r="E888" s="13"/>
      <c r="F888" s="13"/>
      <c r="G888" s="13"/>
      <c r="H888" s="268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2.75" customHeight="1">
      <c r="A889" s="13"/>
      <c r="B889" s="13"/>
      <c r="C889" s="13"/>
      <c r="D889" s="13"/>
      <c r="E889" s="13"/>
      <c r="F889" s="13"/>
      <c r="G889" s="13"/>
      <c r="H889" s="268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2.75" customHeight="1">
      <c r="A890" s="13"/>
      <c r="B890" s="13"/>
      <c r="C890" s="13"/>
      <c r="D890" s="13"/>
      <c r="E890" s="13"/>
      <c r="F890" s="13"/>
      <c r="G890" s="13"/>
      <c r="H890" s="268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2.75" customHeight="1">
      <c r="A891" s="13"/>
      <c r="B891" s="13"/>
      <c r="C891" s="13"/>
      <c r="D891" s="13"/>
      <c r="E891" s="13"/>
      <c r="F891" s="13"/>
      <c r="G891" s="13"/>
      <c r="H891" s="268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2.75" customHeight="1">
      <c r="A892" s="13"/>
      <c r="B892" s="13"/>
      <c r="C892" s="13"/>
      <c r="D892" s="13"/>
      <c r="E892" s="13"/>
      <c r="F892" s="13"/>
      <c r="G892" s="13"/>
      <c r="H892" s="268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2.75" customHeight="1">
      <c r="A893" s="13"/>
      <c r="B893" s="13"/>
      <c r="C893" s="13"/>
      <c r="D893" s="13"/>
      <c r="E893" s="13"/>
      <c r="F893" s="13"/>
      <c r="G893" s="13"/>
      <c r="H893" s="268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2.75" customHeight="1">
      <c r="A894" s="13"/>
      <c r="B894" s="13"/>
      <c r="C894" s="13"/>
      <c r="D894" s="13"/>
      <c r="E894" s="13"/>
      <c r="F894" s="13"/>
      <c r="G894" s="13"/>
      <c r="H894" s="268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2.75" customHeight="1">
      <c r="A895" s="13"/>
      <c r="B895" s="13"/>
      <c r="C895" s="13"/>
      <c r="D895" s="13"/>
      <c r="E895" s="13"/>
      <c r="F895" s="13"/>
      <c r="G895" s="13"/>
      <c r="H895" s="268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2.75" customHeight="1">
      <c r="A896" s="13"/>
      <c r="B896" s="13"/>
      <c r="C896" s="13"/>
      <c r="D896" s="13"/>
      <c r="E896" s="13"/>
      <c r="F896" s="13"/>
      <c r="G896" s="13"/>
      <c r="H896" s="268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2.75" customHeight="1">
      <c r="A897" s="13"/>
      <c r="B897" s="13"/>
      <c r="C897" s="13"/>
      <c r="D897" s="13"/>
      <c r="E897" s="13"/>
      <c r="F897" s="13"/>
      <c r="G897" s="13"/>
      <c r="H897" s="268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2.75" customHeight="1">
      <c r="A898" s="13"/>
      <c r="B898" s="13"/>
      <c r="C898" s="13"/>
      <c r="D898" s="13"/>
      <c r="E898" s="13"/>
      <c r="F898" s="13"/>
      <c r="G898" s="13"/>
      <c r="H898" s="268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2.75" customHeight="1">
      <c r="A899" s="13"/>
      <c r="B899" s="13"/>
      <c r="C899" s="13"/>
      <c r="D899" s="13"/>
      <c r="E899" s="13"/>
      <c r="F899" s="13"/>
      <c r="G899" s="13"/>
      <c r="H899" s="268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2.75" customHeight="1">
      <c r="A900" s="13"/>
      <c r="B900" s="13"/>
      <c r="C900" s="13"/>
      <c r="D900" s="13"/>
      <c r="E900" s="13"/>
      <c r="F900" s="13"/>
      <c r="G900" s="13"/>
      <c r="H900" s="268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2.75" customHeight="1">
      <c r="A901" s="13"/>
      <c r="B901" s="13"/>
      <c r="C901" s="13"/>
      <c r="D901" s="13"/>
      <c r="E901" s="13"/>
      <c r="F901" s="13"/>
      <c r="G901" s="13"/>
      <c r="H901" s="268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2.75" customHeight="1">
      <c r="A902" s="13"/>
      <c r="B902" s="13"/>
      <c r="C902" s="13"/>
      <c r="D902" s="13"/>
      <c r="E902" s="13"/>
      <c r="F902" s="13"/>
      <c r="G902" s="13"/>
      <c r="H902" s="268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2.75" customHeight="1">
      <c r="A903" s="13"/>
      <c r="B903" s="13"/>
      <c r="C903" s="13"/>
      <c r="D903" s="13"/>
      <c r="E903" s="13"/>
      <c r="F903" s="13"/>
      <c r="G903" s="13"/>
      <c r="H903" s="268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2.75" customHeight="1">
      <c r="A904" s="13"/>
      <c r="B904" s="13"/>
      <c r="C904" s="13"/>
      <c r="D904" s="13"/>
      <c r="E904" s="13"/>
      <c r="F904" s="13"/>
      <c r="G904" s="13"/>
      <c r="H904" s="268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2.75" customHeight="1">
      <c r="A905" s="13"/>
      <c r="B905" s="13"/>
      <c r="C905" s="13"/>
      <c r="D905" s="13"/>
      <c r="E905" s="13"/>
      <c r="F905" s="13"/>
      <c r="G905" s="13"/>
      <c r="H905" s="268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2.75" customHeight="1">
      <c r="A906" s="13"/>
      <c r="B906" s="13"/>
      <c r="C906" s="13"/>
      <c r="D906" s="13"/>
      <c r="E906" s="13"/>
      <c r="F906" s="13"/>
      <c r="G906" s="13"/>
      <c r="H906" s="268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2.75" customHeight="1">
      <c r="A907" s="13"/>
      <c r="B907" s="13"/>
      <c r="C907" s="13"/>
      <c r="D907" s="13"/>
      <c r="E907" s="13"/>
      <c r="F907" s="13"/>
      <c r="G907" s="13"/>
      <c r="H907" s="268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2.75" customHeight="1">
      <c r="A908" s="13"/>
      <c r="B908" s="13"/>
      <c r="C908" s="13"/>
      <c r="D908" s="13"/>
      <c r="E908" s="13"/>
      <c r="F908" s="13"/>
      <c r="G908" s="13"/>
      <c r="H908" s="268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2.75" customHeight="1">
      <c r="A909" s="13"/>
      <c r="B909" s="13"/>
      <c r="C909" s="13"/>
      <c r="D909" s="13"/>
      <c r="E909" s="13"/>
      <c r="F909" s="13"/>
      <c r="G909" s="13"/>
      <c r="H909" s="268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2.75" customHeight="1">
      <c r="A910" s="13"/>
      <c r="B910" s="13"/>
      <c r="C910" s="13"/>
      <c r="D910" s="13"/>
      <c r="E910" s="13"/>
      <c r="F910" s="13"/>
      <c r="G910" s="13"/>
      <c r="H910" s="268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2.75" customHeight="1">
      <c r="A911" s="13"/>
      <c r="B911" s="13"/>
      <c r="C911" s="13"/>
      <c r="D911" s="13"/>
      <c r="E911" s="13"/>
      <c r="F911" s="13"/>
      <c r="G911" s="13"/>
      <c r="H911" s="268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2.75" customHeight="1">
      <c r="A912" s="13"/>
      <c r="B912" s="13"/>
      <c r="C912" s="13"/>
      <c r="D912" s="13"/>
      <c r="E912" s="13"/>
      <c r="F912" s="13"/>
      <c r="G912" s="13"/>
      <c r="H912" s="268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2.75" customHeight="1">
      <c r="A913" s="13"/>
      <c r="B913" s="13"/>
      <c r="C913" s="13"/>
      <c r="D913" s="13"/>
      <c r="E913" s="13"/>
      <c r="F913" s="13"/>
      <c r="G913" s="13"/>
      <c r="H913" s="268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2.75" customHeight="1">
      <c r="A914" s="13"/>
      <c r="B914" s="13"/>
      <c r="C914" s="13"/>
      <c r="D914" s="13"/>
      <c r="E914" s="13"/>
      <c r="F914" s="13"/>
      <c r="G914" s="13"/>
      <c r="H914" s="268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2.75" customHeight="1">
      <c r="A915" s="13"/>
      <c r="B915" s="13"/>
      <c r="C915" s="13"/>
      <c r="D915" s="13"/>
      <c r="E915" s="13"/>
      <c r="F915" s="13"/>
      <c r="G915" s="13"/>
      <c r="H915" s="268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2.75" customHeight="1">
      <c r="A916" s="13"/>
      <c r="B916" s="13"/>
      <c r="C916" s="13"/>
      <c r="D916" s="13"/>
      <c r="E916" s="13"/>
      <c r="F916" s="13"/>
      <c r="G916" s="13"/>
      <c r="H916" s="268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2.75" customHeight="1">
      <c r="A917" s="13"/>
      <c r="B917" s="13"/>
      <c r="C917" s="13"/>
      <c r="D917" s="13"/>
      <c r="E917" s="13"/>
      <c r="F917" s="13"/>
      <c r="G917" s="13"/>
      <c r="H917" s="268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2.75" customHeight="1">
      <c r="A918" s="13"/>
      <c r="B918" s="13"/>
      <c r="C918" s="13"/>
      <c r="D918" s="13"/>
      <c r="E918" s="13"/>
      <c r="F918" s="13"/>
      <c r="G918" s="13"/>
      <c r="H918" s="268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2.75" customHeight="1">
      <c r="A919" s="13"/>
      <c r="B919" s="13"/>
      <c r="C919" s="13"/>
      <c r="D919" s="13"/>
      <c r="E919" s="13"/>
      <c r="F919" s="13"/>
      <c r="G919" s="13"/>
      <c r="H919" s="268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2.75" customHeight="1">
      <c r="A920" s="13"/>
      <c r="B920" s="13"/>
      <c r="C920" s="13"/>
      <c r="D920" s="13"/>
      <c r="E920" s="13"/>
      <c r="F920" s="13"/>
      <c r="G920" s="13"/>
      <c r="H920" s="268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2.75" customHeight="1">
      <c r="A921" s="13"/>
      <c r="B921" s="13"/>
      <c r="C921" s="13"/>
      <c r="D921" s="13"/>
      <c r="E921" s="13"/>
      <c r="F921" s="13"/>
      <c r="G921" s="13"/>
      <c r="H921" s="268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2.75" customHeight="1">
      <c r="A922" s="13"/>
      <c r="B922" s="13"/>
      <c r="C922" s="13"/>
      <c r="D922" s="13"/>
      <c r="E922" s="13"/>
      <c r="F922" s="13"/>
      <c r="G922" s="13"/>
      <c r="H922" s="268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2.75" customHeight="1">
      <c r="A923" s="13"/>
      <c r="B923" s="13"/>
      <c r="C923" s="13"/>
      <c r="D923" s="13"/>
      <c r="E923" s="13"/>
      <c r="F923" s="13"/>
      <c r="G923" s="13"/>
      <c r="H923" s="268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2.75" customHeight="1">
      <c r="A924" s="13"/>
      <c r="B924" s="13"/>
      <c r="C924" s="13"/>
      <c r="D924" s="13"/>
      <c r="E924" s="13"/>
      <c r="F924" s="13"/>
      <c r="G924" s="13"/>
      <c r="H924" s="268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2.75" customHeight="1">
      <c r="A925" s="13"/>
      <c r="B925" s="13"/>
      <c r="C925" s="13"/>
      <c r="D925" s="13"/>
      <c r="E925" s="13"/>
      <c r="F925" s="13"/>
      <c r="G925" s="13"/>
      <c r="H925" s="268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2.75" customHeight="1">
      <c r="A926" s="13"/>
      <c r="B926" s="13"/>
      <c r="C926" s="13"/>
      <c r="D926" s="13"/>
      <c r="E926" s="13"/>
      <c r="F926" s="13"/>
      <c r="G926" s="13"/>
      <c r="H926" s="268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2.75" customHeight="1">
      <c r="A927" s="13"/>
      <c r="B927" s="13"/>
      <c r="C927" s="13"/>
      <c r="D927" s="13"/>
      <c r="E927" s="13"/>
      <c r="F927" s="13"/>
      <c r="G927" s="13"/>
      <c r="H927" s="268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2.75" customHeight="1">
      <c r="A928" s="13"/>
      <c r="B928" s="13"/>
      <c r="C928" s="13"/>
      <c r="D928" s="13"/>
      <c r="E928" s="13"/>
      <c r="F928" s="13"/>
      <c r="G928" s="13"/>
      <c r="H928" s="268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2.75" customHeight="1">
      <c r="A929" s="13"/>
      <c r="B929" s="13"/>
      <c r="C929" s="13"/>
      <c r="D929" s="13"/>
      <c r="E929" s="13"/>
      <c r="F929" s="13"/>
      <c r="G929" s="13"/>
      <c r="H929" s="268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2.75" customHeight="1">
      <c r="A930" s="13"/>
      <c r="B930" s="13"/>
      <c r="C930" s="13"/>
      <c r="D930" s="13"/>
      <c r="E930" s="13"/>
      <c r="F930" s="13"/>
      <c r="G930" s="13"/>
      <c r="H930" s="268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2.75" customHeight="1">
      <c r="A931" s="13"/>
      <c r="B931" s="13"/>
      <c r="C931" s="13"/>
      <c r="D931" s="13"/>
      <c r="E931" s="13"/>
      <c r="F931" s="13"/>
      <c r="G931" s="13"/>
      <c r="H931" s="268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2.75" customHeight="1">
      <c r="A932" s="13"/>
      <c r="B932" s="13"/>
      <c r="C932" s="13"/>
      <c r="D932" s="13"/>
      <c r="E932" s="13"/>
      <c r="F932" s="13"/>
      <c r="G932" s="13"/>
      <c r="H932" s="268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2.75" customHeight="1">
      <c r="A933" s="13"/>
      <c r="B933" s="13"/>
      <c r="C933" s="13"/>
      <c r="D933" s="13"/>
      <c r="E933" s="13"/>
      <c r="F933" s="13"/>
      <c r="G933" s="13"/>
      <c r="H933" s="268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2.75" customHeight="1">
      <c r="A934" s="13"/>
      <c r="B934" s="13"/>
      <c r="C934" s="13"/>
      <c r="D934" s="13"/>
      <c r="E934" s="13"/>
      <c r="F934" s="13"/>
      <c r="G934" s="13"/>
      <c r="H934" s="268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2.75" customHeight="1">
      <c r="A935" s="13"/>
      <c r="B935" s="13"/>
      <c r="C935" s="13"/>
      <c r="D935" s="13"/>
      <c r="E935" s="13"/>
      <c r="F935" s="13"/>
      <c r="G935" s="13"/>
      <c r="H935" s="268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2.75" customHeight="1">
      <c r="A936" s="13"/>
      <c r="B936" s="13"/>
      <c r="C936" s="13"/>
      <c r="D936" s="13"/>
      <c r="E936" s="13"/>
      <c r="F936" s="13"/>
      <c r="G936" s="13"/>
      <c r="H936" s="268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2.75" customHeight="1">
      <c r="A937" s="13"/>
      <c r="B937" s="13"/>
      <c r="C937" s="13"/>
      <c r="D937" s="13"/>
      <c r="E937" s="13"/>
      <c r="F937" s="13"/>
      <c r="G937" s="13"/>
      <c r="H937" s="268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2.75" customHeight="1">
      <c r="A938" s="13"/>
      <c r="B938" s="13"/>
      <c r="C938" s="13"/>
      <c r="D938" s="13"/>
      <c r="E938" s="13"/>
      <c r="F938" s="13"/>
      <c r="G938" s="13"/>
      <c r="H938" s="268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2.75" customHeight="1">
      <c r="A939" s="13"/>
      <c r="B939" s="13"/>
      <c r="C939" s="13"/>
      <c r="D939" s="13"/>
      <c r="E939" s="13"/>
      <c r="F939" s="13"/>
      <c r="G939" s="13"/>
      <c r="H939" s="268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2.75" customHeight="1">
      <c r="A940" s="13"/>
      <c r="B940" s="13"/>
      <c r="C940" s="13"/>
      <c r="D940" s="13"/>
      <c r="E940" s="13"/>
      <c r="F940" s="13"/>
      <c r="G940" s="13"/>
      <c r="H940" s="268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2.75" customHeight="1">
      <c r="A941" s="13"/>
      <c r="B941" s="13"/>
      <c r="C941" s="13"/>
      <c r="D941" s="13"/>
      <c r="E941" s="13"/>
      <c r="F941" s="13"/>
      <c r="G941" s="13"/>
      <c r="H941" s="268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2.75" customHeight="1">
      <c r="A942" s="13"/>
      <c r="B942" s="13"/>
      <c r="C942" s="13"/>
      <c r="D942" s="13"/>
      <c r="E942" s="13"/>
      <c r="F942" s="13"/>
      <c r="G942" s="13"/>
      <c r="H942" s="268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2.75" customHeight="1">
      <c r="A943" s="13"/>
      <c r="B943" s="13"/>
      <c r="C943" s="13"/>
      <c r="D943" s="13"/>
      <c r="E943" s="13"/>
      <c r="F943" s="13"/>
      <c r="G943" s="13"/>
      <c r="H943" s="268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2.75" customHeight="1">
      <c r="A944" s="13"/>
      <c r="B944" s="13"/>
      <c r="C944" s="13"/>
      <c r="D944" s="13"/>
      <c r="E944" s="13"/>
      <c r="F944" s="13"/>
      <c r="G944" s="13"/>
      <c r="H944" s="268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2.75" customHeight="1">
      <c r="A945" s="13"/>
      <c r="B945" s="13"/>
      <c r="C945" s="13"/>
      <c r="D945" s="13"/>
      <c r="E945" s="13"/>
      <c r="F945" s="13"/>
      <c r="G945" s="13"/>
      <c r="H945" s="268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2.75" customHeight="1">
      <c r="A946" s="13"/>
      <c r="B946" s="13"/>
      <c r="C946" s="13"/>
      <c r="D946" s="13"/>
      <c r="E946" s="13"/>
      <c r="F946" s="13"/>
      <c r="G946" s="13"/>
      <c r="H946" s="268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2.75" customHeight="1">
      <c r="A947" s="13"/>
      <c r="B947" s="13"/>
      <c r="C947" s="13"/>
      <c r="D947" s="13"/>
      <c r="E947" s="13"/>
      <c r="F947" s="13"/>
      <c r="G947" s="13"/>
      <c r="H947" s="268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2.75" customHeight="1">
      <c r="A948" s="13"/>
      <c r="B948" s="13"/>
      <c r="C948" s="13"/>
      <c r="D948" s="13"/>
      <c r="E948" s="13"/>
      <c r="F948" s="13"/>
      <c r="G948" s="13"/>
      <c r="H948" s="268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2.75" customHeight="1">
      <c r="A949" s="13"/>
      <c r="B949" s="13"/>
      <c r="C949" s="13"/>
      <c r="D949" s="13"/>
      <c r="E949" s="13"/>
      <c r="F949" s="13"/>
      <c r="G949" s="13"/>
      <c r="H949" s="268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2.75" customHeight="1">
      <c r="A950" s="13"/>
      <c r="B950" s="13"/>
      <c r="C950" s="13"/>
      <c r="D950" s="13"/>
      <c r="E950" s="13"/>
      <c r="F950" s="13"/>
      <c r="G950" s="13"/>
      <c r="H950" s="268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2.75" customHeight="1">
      <c r="A951" s="13"/>
      <c r="B951" s="13"/>
      <c r="C951" s="13"/>
      <c r="D951" s="13"/>
      <c r="E951" s="13"/>
      <c r="F951" s="13"/>
      <c r="G951" s="13"/>
      <c r="H951" s="268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2.75" customHeight="1">
      <c r="A952" s="13"/>
      <c r="B952" s="13"/>
      <c r="C952" s="13"/>
      <c r="D952" s="13"/>
      <c r="E952" s="13"/>
      <c r="F952" s="13"/>
      <c r="G952" s="13"/>
      <c r="H952" s="268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2.75" customHeight="1">
      <c r="A953" s="13"/>
      <c r="B953" s="13"/>
      <c r="C953" s="13"/>
      <c r="D953" s="13"/>
      <c r="E953" s="13"/>
      <c r="F953" s="13"/>
      <c r="G953" s="13"/>
      <c r="H953" s="268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2.75" customHeight="1">
      <c r="A954" s="13"/>
      <c r="B954" s="13"/>
      <c r="C954" s="13"/>
      <c r="D954" s="13"/>
      <c r="E954" s="13"/>
      <c r="F954" s="13"/>
      <c r="G954" s="13"/>
      <c r="H954" s="268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2.75" customHeight="1">
      <c r="A955" s="13"/>
      <c r="B955" s="13"/>
      <c r="C955" s="13"/>
      <c r="D955" s="13"/>
      <c r="E955" s="13"/>
      <c r="F955" s="13"/>
      <c r="G955" s="13"/>
      <c r="H955" s="268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2.75" customHeight="1">
      <c r="A956" s="13"/>
      <c r="B956" s="13"/>
      <c r="C956" s="13"/>
      <c r="D956" s="13"/>
      <c r="E956" s="13"/>
      <c r="F956" s="13"/>
      <c r="G956" s="13"/>
      <c r="H956" s="268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2.75" customHeight="1">
      <c r="A957" s="13"/>
      <c r="B957" s="13"/>
      <c r="C957" s="13"/>
      <c r="D957" s="13"/>
      <c r="E957" s="13"/>
      <c r="F957" s="13"/>
      <c r="G957" s="13"/>
      <c r="H957" s="268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2.75" customHeight="1">
      <c r="A958" s="13"/>
      <c r="B958" s="13"/>
      <c r="C958" s="13"/>
      <c r="D958" s="13"/>
      <c r="E958" s="13"/>
      <c r="F958" s="13"/>
      <c r="G958" s="13"/>
      <c r="H958" s="268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2.75" customHeight="1">
      <c r="A959" s="13"/>
      <c r="B959" s="13"/>
      <c r="C959" s="13"/>
      <c r="D959" s="13"/>
      <c r="E959" s="13"/>
      <c r="F959" s="13"/>
      <c r="G959" s="13"/>
      <c r="H959" s="268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2.75" customHeight="1">
      <c r="A960" s="13"/>
      <c r="B960" s="13"/>
      <c r="C960" s="13"/>
      <c r="D960" s="13"/>
      <c r="E960" s="13"/>
      <c r="F960" s="13"/>
      <c r="G960" s="13"/>
      <c r="H960" s="268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2.75" customHeight="1">
      <c r="A961" s="13"/>
      <c r="B961" s="13"/>
      <c r="C961" s="13"/>
      <c r="D961" s="13"/>
      <c r="E961" s="13"/>
      <c r="F961" s="13"/>
      <c r="G961" s="13"/>
      <c r="H961" s="268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2.75" customHeight="1">
      <c r="A962" s="13"/>
      <c r="B962" s="13"/>
      <c r="C962" s="13"/>
      <c r="D962" s="13"/>
      <c r="E962" s="13"/>
      <c r="F962" s="13"/>
      <c r="G962" s="13"/>
      <c r="H962" s="268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2.75" customHeight="1">
      <c r="A963" s="13"/>
      <c r="B963" s="13"/>
      <c r="C963" s="13"/>
      <c r="D963" s="13"/>
      <c r="E963" s="13"/>
      <c r="F963" s="13"/>
      <c r="G963" s="13"/>
      <c r="H963" s="268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2.75" customHeight="1">
      <c r="A964" s="13"/>
      <c r="B964" s="13"/>
      <c r="C964" s="13"/>
      <c r="D964" s="13"/>
      <c r="E964" s="13"/>
      <c r="F964" s="13"/>
      <c r="G964" s="13"/>
      <c r="H964" s="268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2.75" customHeight="1">
      <c r="A965" s="13"/>
      <c r="B965" s="13"/>
      <c r="C965" s="13"/>
      <c r="D965" s="13"/>
      <c r="E965" s="13"/>
      <c r="F965" s="13"/>
      <c r="G965" s="13"/>
      <c r="H965" s="268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2.75" customHeight="1">
      <c r="A966" s="13"/>
      <c r="B966" s="13"/>
      <c r="C966" s="13"/>
      <c r="D966" s="13"/>
      <c r="E966" s="13"/>
      <c r="F966" s="13"/>
      <c r="G966" s="13"/>
      <c r="H966" s="268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2.75" customHeight="1">
      <c r="A967" s="13"/>
      <c r="B967" s="13"/>
      <c r="C967" s="13"/>
      <c r="D967" s="13"/>
      <c r="E967" s="13"/>
      <c r="F967" s="13"/>
      <c r="G967" s="13"/>
      <c r="H967" s="268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2.75" customHeight="1">
      <c r="A968" s="13"/>
      <c r="B968" s="13"/>
      <c r="C968" s="13"/>
      <c r="D968" s="13"/>
      <c r="E968" s="13"/>
      <c r="F968" s="13"/>
      <c r="G968" s="13"/>
      <c r="H968" s="268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2.75" customHeight="1">
      <c r="A969" s="13"/>
      <c r="B969" s="13"/>
      <c r="C969" s="13"/>
      <c r="D969" s="13"/>
      <c r="E969" s="13"/>
      <c r="F969" s="13"/>
      <c r="G969" s="13"/>
      <c r="H969" s="268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2.75" customHeight="1">
      <c r="A970" s="13"/>
      <c r="B970" s="13"/>
      <c r="C970" s="13"/>
      <c r="D970" s="13"/>
      <c r="E970" s="13"/>
      <c r="F970" s="13"/>
      <c r="G970" s="13"/>
      <c r="H970" s="268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2.75" customHeight="1">
      <c r="A971" s="13"/>
      <c r="B971" s="13"/>
      <c r="C971" s="13"/>
      <c r="D971" s="13"/>
      <c r="E971" s="13"/>
      <c r="F971" s="13"/>
      <c r="G971" s="13"/>
      <c r="H971" s="268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2.75" customHeight="1">
      <c r="A972" s="13"/>
      <c r="B972" s="13"/>
      <c r="C972" s="13"/>
      <c r="D972" s="13"/>
      <c r="E972" s="13"/>
      <c r="F972" s="13"/>
      <c r="G972" s="13"/>
      <c r="H972" s="268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2.75" customHeight="1">
      <c r="A973" s="13"/>
      <c r="B973" s="13"/>
      <c r="C973" s="13"/>
      <c r="D973" s="13"/>
      <c r="E973" s="13"/>
      <c r="F973" s="13"/>
      <c r="G973" s="13"/>
      <c r="H973" s="268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2.75" customHeight="1">
      <c r="A974" s="13"/>
      <c r="B974" s="13"/>
      <c r="C974" s="13"/>
      <c r="D974" s="13"/>
      <c r="E974" s="13"/>
      <c r="F974" s="13"/>
      <c r="G974" s="13"/>
      <c r="H974" s="268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2.75" customHeight="1">
      <c r="A975" s="13"/>
      <c r="B975" s="13"/>
      <c r="C975" s="13"/>
      <c r="D975" s="13"/>
      <c r="E975" s="13"/>
      <c r="F975" s="13"/>
      <c r="G975" s="13"/>
      <c r="H975" s="268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2.75" customHeight="1">
      <c r="A976" s="13"/>
      <c r="B976" s="13"/>
      <c r="C976" s="13"/>
      <c r="D976" s="13"/>
      <c r="E976" s="13"/>
      <c r="F976" s="13"/>
      <c r="G976" s="13"/>
      <c r="H976" s="268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2.75" customHeight="1">
      <c r="A977" s="13"/>
      <c r="B977" s="13"/>
      <c r="C977" s="13"/>
      <c r="D977" s="13"/>
      <c r="E977" s="13"/>
      <c r="F977" s="13"/>
      <c r="G977" s="13"/>
      <c r="H977" s="268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2.75" customHeight="1">
      <c r="A978" s="13"/>
      <c r="B978" s="13"/>
      <c r="C978" s="13"/>
      <c r="D978" s="13"/>
      <c r="E978" s="13"/>
      <c r="F978" s="13"/>
      <c r="G978" s="13"/>
      <c r="H978" s="268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2.75" customHeight="1">
      <c r="A979" s="13"/>
      <c r="B979" s="13"/>
      <c r="C979" s="13"/>
      <c r="D979" s="13"/>
      <c r="E979" s="13"/>
      <c r="F979" s="13"/>
      <c r="G979" s="13"/>
      <c r="H979" s="268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2.75" customHeight="1">
      <c r="A980" s="13"/>
      <c r="B980" s="13"/>
      <c r="C980" s="13"/>
      <c r="D980" s="13"/>
      <c r="E980" s="13"/>
      <c r="F980" s="13"/>
      <c r="G980" s="13"/>
      <c r="H980" s="268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2.75" customHeight="1">
      <c r="A981" s="13"/>
      <c r="B981" s="13"/>
      <c r="C981" s="13"/>
      <c r="D981" s="13"/>
      <c r="E981" s="13"/>
      <c r="F981" s="13"/>
      <c r="G981" s="13"/>
      <c r="H981" s="268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2.75" customHeight="1">
      <c r="A982" s="13"/>
      <c r="B982" s="13"/>
      <c r="C982" s="13"/>
      <c r="D982" s="13"/>
      <c r="E982" s="13"/>
      <c r="F982" s="13"/>
      <c r="G982" s="13"/>
      <c r="H982" s="268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2.75" customHeight="1">
      <c r="A983" s="13"/>
      <c r="B983" s="13"/>
      <c r="C983" s="13"/>
      <c r="D983" s="13"/>
      <c r="E983" s="13"/>
      <c r="F983" s="13"/>
      <c r="G983" s="13"/>
      <c r="H983" s="268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2.75" customHeight="1">
      <c r="A984" s="13"/>
      <c r="B984" s="13"/>
      <c r="C984" s="13"/>
      <c r="D984" s="13"/>
      <c r="E984" s="13"/>
      <c r="F984" s="13"/>
      <c r="G984" s="13"/>
      <c r="H984" s="268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2.75" customHeight="1">
      <c r="A985" s="13"/>
      <c r="B985" s="13"/>
      <c r="C985" s="13"/>
      <c r="D985" s="13"/>
      <c r="E985" s="13"/>
      <c r="F985" s="13"/>
      <c r="G985" s="13"/>
      <c r="H985" s="268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2.75" customHeight="1">
      <c r="A986" s="13"/>
      <c r="B986" s="13"/>
      <c r="C986" s="13"/>
      <c r="D986" s="13"/>
      <c r="E986" s="13"/>
      <c r="F986" s="13"/>
      <c r="G986" s="13"/>
      <c r="H986" s="268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2.75" customHeight="1">
      <c r="A987" s="13"/>
      <c r="B987" s="13"/>
      <c r="C987" s="13"/>
      <c r="D987" s="13"/>
      <c r="E987" s="13"/>
      <c r="F987" s="13"/>
      <c r="G987" s="13"/>
      <c r="H987" s="268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2.75" customHeight="1">
      <c r="A988" s="13"/>
      <c r="B988" s="13"/>
      <c r="C988" s="13"/>
      <c r="D988" s="13"/>
      <c r="E988" s="13"/>
      <c r="F988" s="13"/>
      <c r="G988" s="13"/>
      <c r="H988" s="268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2.75" customHeight="1">
      <c r="A989" s="13"/>
      <c r="B989" s="13"/>
      <c r="C989" s="13"/>
      <c r="D989" s="13"/>
      <c r="E989" s="13"/>
      <c r="F989" s="13"/>
      <c r="G989" s="13"/>
      <c r="H989" s="268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2.75" customHeight="1">
      <c r="A990" s="13"/>
      <c r="B990" s="13"/>
      <c r="C990" s="13"/>
      <c r="D990" s="13"/>
      <c r="E990" s="13"/>
      <c r="F990" s="13"/>
      <c r="G990" s="13"/>
      <c r="H990" s="268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2.75" customHeight="1">
      <c r="A991" s="13"/>
      <c r="B991" s="13"/>
      <c r="C991" s="13"/>
      <c r="D991" s="13"/>
      <c r="E991" s="13"/>
      <c r="F991" s="13"/>
      <c r="G991" s="13"/>
      <c r="H991" s="268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2.75" customHeight="1">
      <c r="A992" s="13"/>
      <c r="B992" s="13"/>
      <c r="C992" s="13"/>
      <c r="D992" s="13"/>
      <c r="E992" s="13"/>
      <c r="F992" s="13"/>
      <c r="G992" s="13"/>
      <c r="H992" s="268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2.75" customHeight="1">
      <c r="A993" s="13"/>
      <c r="B993" s="13"/>
      <c r="C993" s="13"/>
      <c r="D993" s="13"/>
      <c r="E993" s="13"/>
      <c r="F993" s="13"/>
      <c r="G993" s="13"/>
      <c r="H993" s="268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2.75" customHeight="1">
      <c r="A994" s="13"/>
      <c r="B994" s="13"/>
      <c r="C994" s="13"/>
      <c r="D994" s="13"/>
      <c r="E994" s="13"/>
      <c r="F994" s="13"/>
      <c r="G994" s="13"/>
      <c r="H994" s="268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2.75" customHeight="1">
      <c r="A995" s="13"/>
      <c r="B995" s="13"/>
      <c r="C995" s="13"/>
      <c r="D995" s="13"/>
      <c r="E995" s="13"/>
      <c r="F995" s="13"/>
      <c r="G995" s="13"/>
      <c r="H995" s="268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2.75" customHeight="1">
      <c r="A996" s="13"/>
      <c r="B996" s="13"/>
      <c r="C996" s="13"/>
      <c r="D996" s="13"/>
      <c r="E996" s="13"/>
      <c r="F996" s="13"/>
      <c r="G996" s="13"/>
      <c r="H996" s="268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2.75" customHeight="1">
      <c r="A997" s="13"/>
      <c r="B997" s="13"/>
      <c r="C997" s="13"/>
      <c r="D997" s="13"/>
      <c r="E997" s="13"/>
      <c r="F997" s="13"/>
      <c r="G997" s="13"/>
      <c r="H997" s="268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2.75" customHeight="1">
      <c r="A998" s="13"/>
      <c r="B998" s="13"/>
      <c r="C998" s="13"/>
      <c r="D998" s="13"/>
      <c r="E998" s="13"/>
      <c r="F998" s="13"/>
      <c r="G998" s="13"/>
      <c r="H998" s="268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2.75" customHeight="1">
      <c r="A999" s="13"/>
      <c r="B999" s="13"/>
      <c r="C999" s="13"/>
      <c r="D999" s="13"/>
      <c r="E999" s="13"/>
      <c r="F999" s="13"/>
      <c r="G999" s="13"/>
      <c r="H999" s="268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2.75" customHeight="1">
      <c r="A1000" s="13"/>
      <c r="B1000" s="13"/>
      <c r="C1000" s="13"/>
      <c r="D1000" s="13"/>
      <c r="E1000" s="13"/>
      <c r="F1000" s="13"/>
      <c r="G1000" s="13"/>
      <c r="H1000" s="268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autoFilter ref="A2:S131"/>
  <hyperlinks>
    <hyperlink ref="A21" r:id="rId1" display="mailto:bono.v@mac.com"/>
    <hyperlink ref="A111" r:id="rId2" display="mailto:julie.rolland@me.com"/>
    <hyperlink ref="A125" r:id="rId3" display="mailto:martine.triddemazloum@bnpparibas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Contacts sans EJ histoire</vt:lpstr>
      <vt:lpstr>EJ histoire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</dc:creator>
  <cp:lastModifiedBy>Géraldine Santin</cp:lastModifiedBy>
  <dcterms:created xsi:type="dcterms:W3CDTF">2016-05-12T09:08:25Z</dcterms:created>
  <dcterms:modified xsi:type="dcterms:W3CDTF">2017-04-21T18:01:45Z</dcterms:modified>
</cp:coreProperties>
</file>